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15480" windowHeight="7230" activeTab="1"/>
  </bookViews>
  <sheets>
    <sheet name="EJEC PPTAL DIC 30" sheetId="1" r:id="rId1"/>
    <sheet name="EJEC PPTAL GTS DIC 30" sheetId="2" r:id="rId2"/>
    <sheet name="CONTRATOS IV TRIM" sheetId="3" r:id="rId3"/>
  </sheets>
  <definedNames/>
  <calcPr fullCalcOnLoad="1"/>
</workbook>
</file>

<file path=xl/sharedStrings.xml><?xml version="1.0" encoding="utf-8"?>
<sst xmlns="http://schemas.openxmlformats.org/spreadsheetml/2006/main" count="249" uniqueCount="151">
  <si>
    <t>CODIGO</t>
  </si>
  <si>
    <t>DESCRIPCION</t>
  </si>
  <si>
    <t>APROP INICIAL</t>
  </si>
  <si>
    <t>MODIFICACIONES</t>
  </si>
  <si>
    <t>APROPIACION DEFINITIVA</t>
  </si>
  <si>
    <t>COMPROMISO</t>
  </si>
  <si>
    <t>RECAUDO</t>
  </si>
  <si>
    <t xml:space="preserve"> SALDO POR EJECUTAR</t>
  </si>
  <si>
    <t>% EJECUTADO</t>
  </si>
  <si>
    <t xml:space="preserve">MODIFICACIONES </t>
  </si>
  <si>
    <t>ENE</t>
  </si>
  <si>
    <t>FEB</t>
  </si>
  <si>
    <t>MAR</t>
  </si>
  <si>
    <t>ADICIONES</t>
  </si>
  <si>
    <t>DISMINUCIONES</t>
  </si>
  <si>
    <t>TRASLADO CREDITO</t>
  </si>
  <si>
    <t>TRASLADO CONTRACREDITO</t>
  </si>
  <si>
    <t>APROP. INICIAL</t>
  </si>
  <si>
    <t>APROP. DEFINITIVA</t>
  </si>
  <si>
    <t>Transferencias por Gratuidad</t>
  </si>
  <si>
    <t>Donaciones</t>
  </si>
  <si>
    <t>Recursos del balance</t>
  </si>
  <si>
    <t>TOTAL</t>
  </si>
  <si>
    <t>Matriculas y pensiones</t>
  </si>
  <si>
    <t>Certificaciones</t>
  </si>
  <si>
    <t>Materiales, informes y dctos</t>
  </si>
  <si>
    <t>Concesion Tienda Escolar</t>
  </si>
  <si>
    <t>Ingreso con destin especifica</t>
  </si>
  <si>
    <t>Ingresos municipales</t>
  </si>
  <si>
    <t>Rendimientos financieros</t>
  </si>
  <si>
    <t>Mantenimiento</t>
  </si>
  <si>
    <t>Compra de Equipos</t>
  </si>
  <si>
    <t>Materiales y Suministros</t>
  </si>
  <si>
    <t>Arrendamiento de bienes muebles e inmuebles</t>
  </si>
  <si>
    <t>Servicios Publicos</t>
  </si>
  <si>
    <t>Comunicaciones y Transporte</t>
  </si>
  <si>
    <t>Seguros - Polizas</t>
  </si>
  <si>
    <t>Impresos y publicaciones</t>
  </si>
  <si>
    <t>Gastos Financieros</t>
  </si>
  <si>
    <t>Prestacion de servicios profesionales</t>
  </si>
  <si>
    <t>Actividades Deportivas y Cultirales</t>
  </si>
  <si>
    <t>Gastos Varios e Imprevistos</t>
  </si>
  <si>
    <t>1.10</t>
  </si>
  <si>
    <t>Viaticos</t>
  </si>
  <si>
    <t>Aportes proyectos especiales</t>
  </si>
  <si>
    <t xml:space="preserve"> Remuneracion servicios tecnicos</t>
  </si>
  <si>
    <t xml:space="preserve">Contador Público </t>
  </si>
  <si>
    <t>NUMERO DE CONTRATO</t>
  </si>
  <si>
    <t>CLASE DE CONTRATO</t>
  </si>
  <si>
    <t>FUENTE DE RECURSO</t>
  </si>
  <si>
    <t>OBJETO DEL CONTRATO</t>
  </si>
  <si>
    <t>CEDULA O NIT</t>
  </si>
  <si>
    <t>NOMBRE O RAZON SOCIAL DEL CONTRATISTA</t>
  </si>
  <si>
    <t>RUBRO</t>
  </si>
  <si>
    <t xml:space="preserve"> VALOR DEL CONTRATO</t>
  </si>
  <si>
    <t>PAGOS EFECTUADOS</t>
  </si>
  <si>
    <t>SALDO POR PAGAR</t>
  </si>
  <si>
    <t>FECHA</t>
  </si>
  <si>
    <t>JULIETH VALENCIA RAMIREZ</t>
  </si>
  <si>
    <t>T.P. 172392-T</t>
  </si>
  <si>
    <t xml:space="preserve">INSTITUCION EDUCATIVA NUEVA GRANADA -  VIGENCIA 2014  -  </t>
  </si>
  <si>
    <t>ABR</t>
  </si>
  <si>
    <t>MAY</t>
  </si>
  <si>
    <t>JUN</t>
  </si>
  <si>
    <t>JUL</t>
  </si>
  <si>
    <t>AGO</t>
  </si>
  <si>
    <t>SEP</t>
  </si>
  <si>
    <t>TOTAL POR EJECUTAR</t>
  </si>
  <si>
    <t>INSTITUCION EDUCATIVA NUEVA GRANADA -  VIGENCIA 2014  -  EJECUCION PRESUPUESTAL DE INGRESOS A DICIEMBRE  30 DE 2014</t>
  </si>
  <si>
    <t>OCT</t>
  </si>
  <si>
    <t>NOV</t>
  </si>
  <si>
    <t>DIC</t>
  </si>
  <si>
    <t>TOTAL RECAUDO ENERO A DICIEMBRE</t>
  </si>
  <si>
    <t>TOTAL COMPROMETIDO ENERO A DICIEMBRE</t>
  </si>
  <si>
    <t>EJECUCION PRESUPUESTAL DE GASTOS A DICIEMBRE 30 DE 2014</t>
  </si>
  <si>
    <t>SUM018</t>
  </si>
  <si>
    <t>SUMINISTROS</t>
  </si>
  <si>
    <t>GRATUIDAD</t>
  </si>
  <si>
    <t>COMPRA DE INSUMOS ELECTRICOS, BOMBILLOS, TUBOS BALASTA</t>
  </si>
  <si>
    <t>CASA DEL BOMBILLO N2 LTDA</t>
  </si>
  <si>
    <t>1.3 Materiales y Suministros</t>
  </si>
  <si>
    <t>SUM019</t>
  </si>
  <si>
    <t xml:space="preserve">COMPRA DE INSUMOS DE ASEO </t>
  </si>
  <si>
    <t>MAKRO SUPERMAYORISTA S.A.S</t>
  </si>
  <si>
    <t xml:space="preserve">COMPRA DE TELEVISORES </t>
  </si>
  <si>
    <t>1.2. Compra de equipo</t>
  </si>
  <si>
    <t>SUM020</t>
  </si>
  <si>
    <t>SUM021</t>
  </si>
  <si>
    <t>COMPRA 5 SOPORTES PARA TV 20"</t>
  </si>
  <si>
    <t>MELQUICEDEC MENDOZA SOLER</t>
  </si>
  <si>
    <t>SUM022</t>
  </si>
  <si>
    <t>COMPRA DE TORRES HP-DISCO DURO</t>
  </si>
  <si>
    <t>JHON FREDY CARDONA BENITEZ</t>
  </si>
  <si>
    <t>1.2 COMPRA DE EQUIPOS</t>
  </si>
  <si>
    <t>OSER008</t>
  </si>
  <si>
    <t>PRESTACION DE SERVICIOS</t>
  </si>
  <si>
    <t>FOTOCOPIAS E IMPRESIÓN PARA GESTION ACADEMICA ADMINISTRATIVA Y FINANCIERA</t>
  </si>
  <si>
    <t>DIANA MARIA OSPINA BERNAL</t>
  </si>
  <si>
    <t>1.8 impresos y publicaciones</t>
  </si>
  <si>
    <t>OSER009</t>
  </si>
  <si>
    <t>PINTURA AREAS ADMINISTRATIVAS, CORREDORES, FACHADA Y ENCHAPE</t>
  </si>
  <si>
    <t>FAUNIER LONDOÑO FIGUEREDO</t>
  </si>
  <si>
    <t>1.1. MANTENIMIENTO</t>
  </si>
  <si>
    <t>OSER010</t>
  </si>
  <si>
    <t>MANTENIMIENTO PREVENTIVO Y CORRECTIVO DE 42 EQUIPOS DE COMPUTO SALA DE SISTEMAS</t>
  </si>
  <si>
    <t>JUAN RAMON ORTIZ</t>
  </si>
  <si>
    <t>OSER011</t>
  </si>
  <si>
    <t>REPARACION Y MANENIMIENTO TELEVISORES Y PLANTA DE AUDIO</t>
  </si>
  <si>
    <t>JUAN MANUEL TABORDA TORRES</t>
  </si>
  <si>
    <t>SUM023</t>
  </si>
  <si>
    <t>COMPRA DE DIPLOMAS ACTAS Y MENCIONES</t>
  </si>
  <si>
    <t>MAURICIO VASQUEZ MARTINEZ</t>
  </si>
  <si>
    <t>SUM024</t>
  </si>
  <si>
    <t>COMPRA INSTRUMENTOS MUSICALES</t>
  </si>
  <si>
    <t>YENY MILENA OSORIO FLOREZ</t>
  </si>
  <si>
    <t>COMPRA ENCORDADOS PARA INSTRUMENTOS MUSICALES</t>
  </si>
  <si>
    <t>SUM025</t>
  </si>
  <si>
    <t>COMPRA DE VIDRIOS, EMPAQUE VIDRIO, VENTANA EN ALUMINIO</t>
  </si>
  <si>
    <t>ISABEL CRISTINA LOPEZ</t>
  </si>
  <si>
    <t>SUM026</t>
  </si>
  <si>
    <t>COMPRA DE MATERIALES VARIOS PARA REPARACIONES Y MANTENIMINETOS</t>
  </si>
  <si>
    <t>ALBA LUCIA PEREZ RAMIREZ</t>
  </si>
  <si>
    <t>SUM027</t>
  </si>
  <si>
    <t>VITRINAS EN LAMINA, CUBIERTAS EN TRIPLE, KID DEMADERA EN TRIPLE</t>
  </si>
  <si>
    <t>DIEGO ALEJANDRO MONTOYA BETANCOURTH</t>
  </si>
  <si>
    <t>CUBIERTAS EN TRIPLE Y KID DE MADERA</t>
  </si>
  <si>
    <t>SUM028</t>
  </si>
  <si>
    <t>COMPRA DE CAMARAS, ADAPTADOR, MATERIAL ELECTRICO</t>
  </si>
  <si>
    <t>LAURA STEPHANY CASTAÑO JIMENEZ</t>
  </si>
  <si>
    <t>SUM029</t>
  </si>
  <si>
    <t>DORA LILIA GIRALDO</t>
  </si>
  <si>
    <t>SUM030</t>
  </si>
  <si>
    <t>COMPRA BALONES MICROFUTBOL, VOLEIBOL, BALONCESTO</t>
  </si>
  <si>
    <t>CARLOS ENRIQUE ARIAS</t>
  </si>
  <si>
    <t>1.4. APORTES PROYECTOS ESPECIALES</t>
  </si>
  <si>
    <t>SUM031</t>
  </si>
  <si>
    <t>COMPRA EQUIPO DE AUDIO Y COMUNICACIÓN CABINA, TELEFONO</t>
  </si>
  <si>
    <t>SECURITE TECHNOLOGY SYSTEM IMPORTS S.A.S.</t>
  </si>
  <si>
    <t>SUM032</t>
  </si>
  <si>
    <t>COMPRA DE PAPELERIA</t>
  </si>
  <si>
    <t>SABER LIMITADA PAPELERIA</t>
  </si>
  <si>
    <t>SUM033</t>
  </si>
  <si>
    <t>UPS DE 750 Y 1200 KVA</t>
  </si>
  <si>
    <t>JVC S.A.S.</t>
  </si>
  <si>
    <t>SUM034</t>
  </si>
  <si>
    <t>PROPIOS</t>
  </si>
  <si>
    <t>COMPRA BOQUILLAS CLARINETE-SAXO ALTO, FRANCES, TROMPETA</t>
  </si>
  <si>
    <t>SUM035</t>
  </si>
  <si>
    <t>COMPRA DE PINTURAS</t>
  </si>
  <si>
    <t>HERNANDO GRISALES SERNA</t>
  </si>
  <si>
    <t>I.E. NUEVA GRANADA IV TRIMESTRE VIGENCIA 2014  -  RELACION DE CONTRATOS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</si>
</sst>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0_);_(* \(#,##0.0000\);_(* &quot;-&quot;??_);_(@_)"/>
    <numFmt numFmtId="171" formatCode="_(* #,##0.0_);_(* \(#,##0.0\);_(* &quot;-&quot;??_);_(@_)"/>
    <numFmt numFmtId="172" formatCode="000"/>
    <numFmt numFmtId="173" formatCode="_(* #,##0.000_);_(* \(#,##0.000\);_(* &quot;-&quot;??_);_(@_)"/>
  </numFmts>
  <fonts count="90">
    <font>
      <sz val="12"/>
      <color theme="1"/>
      <name val="Book Antiqua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name val="Book Antiqua"/>
      <family val="2"/>
    </font>
    <font>
      <sz val="10"/>
      <name val="Book Antiqua"/>
      <family val="2"/>
    </font>
    <font>
      <b/>
      <sz val="10"/>
      <name val="Book Antiqua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Book Antiqua"/>
      <family val="2"/>
    </font>
    <font>
      <sz val="12"/>
      <color indexed="8"/>
      <name val="Book Antiqu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Book Antiqua"/>
      <family val="1"/>
    </font>
    <font>
      <b/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Book Antiqua"/>
      <family val="2"/>
    </font>
    <font>
      <b/>
      <sz val="11"/>
      <color indexed="8"/>
      <name val="Arial Narrow"/>
      <family val="2"/>
    </font>
    <font>
      <b/>
      <sz val="8"/>
      <color indexed="8"/>
      <name val="Book Antiqua"/>
      <family val="1"/>
    </font>
    <font>
      <b/>
      <i/>
      <sz val="16"/>
      <color indexed="8"/>
      <name val="Book Antiqua"/>
      <family val="1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Book Antiqua"/>
      <family val="2"/>
    </font>
    <font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MS Sans Serif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b/>
      <sz val="9"/>
      <color indexed="8"/>
      <name val="Arial Narrow"/>
      <family val="2"/>
    </font>
    <font>
      <b/>
      <sz val="9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u val="single"/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1"/>
      <name val="Book Antiqua"/>
      <family val="1"/>
    </font>
    <font>
      <b/>
      <sz val="10"/>
      <color theme="1"/>
      <name val="Book Antiqua"/>
      <family val="1"/>
    </font>
    <font>
      <b/>
      <sz val="12"/>
      <color theme="1"/>
      <name val="Book Antiqua"/>
      <family val="1"/>
    </font>
    <font>
      <sz val="8"/>
      <color theme="1"/>
      <name val="Book Antiqua"/>
      <family val="2"/>
    </font>
    <font>
      <b/>
      <sz val="11"/>
      <color theme="1"/>
      <name val="Arial Narrow"/>
      <family val="2"/>
    </font>
    <font>
      <b/>
      <sz val="8"/>
      <color theme="1"/>
      <name val="Book Antiqua"/>
      <family val="1"/>
    </font>
    <font>
      <b/>
      <i/>
      <sz val="16"/>
      <color theme="1"/>
      <name val="Book Antiqua"/>
      <family val="1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Book Antiqua"/>
      <family val="2"/>
    </font>
    <font>
      <sz val="10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sz val="8"/>
      <color rgb="FF000000"/>
      <name val="MS Sans Serif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9"/>
      <color theme="1"/>
      <name val="Arial Narrow"/>
      <family val="2"/>
    </font>
    <font>
      <b/>
      <sz val="9"/>
      <color theme="1"/>
      <name val="Book Antiqua"/>
      <family val="1"/>
    </font>
    <font>
      <b/>
      <i/>
      <sz val="12"/>
      <color theme="1"/>
      <name val="Book Antiqua"/>
      <family val="1"/>
    </font>
    <font>
      <b/>
      <i/>
      <u val="single"/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67" fillId="0" borderId="0" xfId="0" applyFont="1" applyAlignment="1">
      <alignment horizontal="center"/>
    </xf>
    <xf numFmtId="43" fontId="68" fillId="33" borderId="10" xfId="46" applyFont="1" applyFill="1" applyBorder="1" applyAlignment="1">
      <alignment horizontal="center" wrapText="1"/>
    </xf>
    <xf numFmtId="43" fontId="0" fillId="0" borderId="0" xfId="46" applyFont="1" applyAlignment="1">
      <alignment/>
    </xf>
    <xf numFmtId="0" fontId="69" fillId="0" borderId="0" xfId="0" applyFont="1" applyAlignment="1">
      <alignment/>
    </xf>
    <xf numFmtId="43" fontId="0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43" fontId="0" fillId="0" borderId="0" xfId="46" applyNumberFormat="1" applyFont="1" applyBorder="1" applyAlignment="1">
      <alignment/>
    </xf>
    <xf numFmtId="170" fontId="0" fillId="0" borderId="0" xfId="46" applyNumberFormat="1" applyFont="1" applyBorder="1" applyAlignment="1">
      <alignment/>
    </xf>
    <xf numFmtId="43" fontId="0" fillId="0" borderId="0" xfId="46" applyFont="1" applyBorder="1" applyAlignment="1">
      <alignment/>
    </xf>
    <xf numFmtId="10" fontId="0" fillId="0" borderId="0" xfId="52" applyNumberFormat="1" applyFont="1" applyAlignment="1">
      <alignment/>
    </xf>
    <xf numFmtId="10" fontId="0" fillId="0" borderId="0" xfId="52" applyNumberFormat="1" applyFont="1" applyBorder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Border="1" applyAlignment="1">
      <alignment/>
    </xf>
    <xf numFmtId="171" fontId="67" fillId="0" borderId="0" xfId="46" applyNumberFormat="1" applyFont="1" applyAlignment="1">
      <alignment horizontal="center"/>
    </xf>
    <xf numFmtId="43" fontId="67" fillId="0" borderId="0" xfId="46" applyFont="1" applyAlignment="1">
      <alignment horizontal="center"/>
    </xf>
    <xf numFmtId="43" fontId="70" fillId="33" borderId="10" xfId="46" applyFont="1" applyFill="1" applyBorder="1" applyAlignment="1">
      <alignment horizontal="center" wrapText="1"/>
    </xf>
    <xf numFmtId="171" fontId="71" fillId="0" borderId="10" xfId="46" applyNumberFormat="1" applyFont="1" applyBorder="1" applyAlignment="1">
      <alignment/>
    </xf>
    <xf numFmtId="0" fontId="71" fillId="0" borderId="0" xfId="0" applyFont="1" applyAlignment="1">
      <alignment/>
    </xf>
    <xf numFmtId="43" fontId="0" fillId="0" borderId="0" xfId="46" applyFont="1" applyFill="1" applyBorder="1" applyAlignment="1">
      <alignment/>
    </xf>
    <xf numFmtId="43" fontId="67" fillId="0" borderId="0" xfId="46" applyFont="1" applyFill="1" applyAlignment="1">
      <alignment horizontal="center"/>
    </xf>
    <xf numFmtId="43" fontId="0" fillId="0" borderId="0" xfId="46" applyFont="1" applyFill="1" applyAlignment="1">
      <alignment/>
    </xf>
    <xf numFmtId="43" fontId="72" fillId="33" borderId="10" xfId="46" applyNumberFormat="1" applyFont="1" applyFill="1" applyBorder="1" applyAlignment="1">
      <alignment horizontal="center" wrapText="1"/>
    </xf>
    <xf numFmtId="170" fontId="72" fillId="33" borderId="10" xfId="46" applyNumberFormat="1" applyFont="1" applyFill="1" applyBorder="1" applyAlignment="1">
      <alignment horizontal="center" wrapText="1"/>
    </xf>
    <xf numFmtId="0" fontId="73" fillId="0" borderId="0" xfId="0" applyFont="1" applyAlignment="1">
      <alignment/>
    </xf>
    <xf numFmtId="43" fontId="67" fillId="0" borderId="0" xfId="46" applyFont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43" fontId="2" fillId="0" borderId="10" xfId="46" applyNumberFormat="1" applyFont="1" applyFill="1" applyBorder="1" applyAlignment="1">
      <alignment/>
    </xf>
    <xf numFmtId="0" fontId="3" fillId="0" borderId="0" xfId="0" applyFont="1" applyAlignment="1">
      <alignment/>
    </xf>
    <xf numFmtId="43" fontId="4" fillId="0" borderId="10" xfId="46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3" fontId="2" fillId="0" borderId="10" xfId="46" applyFont="1" applyFill="1" applyBorder="1" applyAlignment="1">
      <alignment/>
    </xf>
    <xf numFmtId="43" fontId="74" fillId="0" borderId="10" xfId="46" applyFont="1" applyBorder="1" applyAlignment="1">
      <alignment/>
    </xf>
    <xf numFmtId="170" fontId="2" fillId="0" borderId="10" xfId="46" applyNumberFormat="1" applyFont="1" applyFill="1" applyBorder="1" applyAlignment="1">
      <alignment/>
    </xf>
    <xf numFmtId="43" fontId="8" fillId="0" borderId="10" xfId="46" applyFont="1" applyFill="1" applyBorder="1" applyAlignment="1">
      <alignment/>
    </xf>
    <xf numFmtId="10" fontId="2" fillId="0" borderId="10" xfId="52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4" fillId="0" borderId="10" xfId="46" applyNumberFormat="1" applyFont="1" applyFill="1" applyBorder="1" applyAlignment="1">
      <alignment/>
    </xf>
    <xf numFmtId="0" fontId="75" fillId="0" borderId="0" xfId="0" applyFont="1" applyFill="1" applyAlignment="1">
      <alignment/>
    </xf>
    <xf numFmtId="43" fontId="76" fillId="0" borderId="0" xfId="46" applyFont="1" applyBorder="1" applyAlignment="1">
      <alignment/>
    </xf>
    <xf numFmtId="43" fontId="7" fillId="0" borderId="10" xfId="46" applyNumberFormat="1" applyFont="1" applyFill="1" applyBorder="1" applyAlignment="1">
      <alignment horizontal="right"/>
    </xf>
    <xf numFmtId="43" fontId="6" fillId="0" borderId="10" xfId="46" applyNumberFormat="1" applyFont="1" applyFill="1" applyBorder="1" applyAlignment="1">
      <alignment horizontal="right"/>
    </xf>
    <xf numFmtId="43" fontId="77" fillId="0" borderId="10" xfId="46" applyFont="1" applyFill="1" applyBorder="1" applyAlignment="1">
      <alignment/>
    </xf>
    <xf numFmtId="0" fontId="78" fillId="33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wrapText="1"/>
    </xf>
    <xf numFmtId="43" fontId="80" fillId="33" borderId="10" xfId="46" applyFont="1" applyFill="1" applyBorder="1" applyAlignment="1">
      <alignment horizontal="center" wrapText="1"/>
    </xf>
    <xf numFmtId="172" fontId="81" fillId="0" borderId="10" xfId="0" applyNumberFormat="1" applyFont="1" applyFill="1" applyBorder="1" applyAlignment="1">
      <alignment horizontal="center"/>
    </xf>
    <xf numFmtId="0" fontId="81" fillId="0" borderId="10" xfId="0" applyFont="1" applyFill="1" applyBorder="1" applyAlignment="1">
      <alignment horizontal="left" wrapText="1"/>
    </xf>
    <xf numFmtId="0" fontId="81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/>
    </xf>
    <xf numFmtId="43" fontId="81" fillId="0" borderId="10" xfId="46" applyFont="1" applyFill="1" applyBorder="1" applyAlignment="1">
      <alignment/>
    </xf>
    <xf numFmtId="14" fontId="81" fillId="0" borderId="10" xfId="0" applyNumberFormat="1" applyFont="1" applyFill="1" applyBorder="1" applyAlignment="1">
      <alignment horizontal="right"/>
    </xf>
    <xf numFmtId="0" fontId="77" fillId="0" borderId="10" xfId="0" applyFont="1" applyFill="1" applyBorder="1" applyAlignment="1">
      <alignment horizontal="left" wrapText="1"/>
    </xf>
    <xf numFmtId="14" fontId="82" fillId="0" borderId="0" xfId="0" applyNumberFormat="1" applyFont="1" applyAlignment="1">
      <alignment horizontal="left"/>
    </xf>
    <xf numFmtId="0" fontId="82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6" applyFont="1" applyBorder="1" applyAlignment="1">
      <alignment/>
    </xf>
    <xf numFmtId="43" fontId="68" fillId="33" borderId="11" xfId="46" applyFont="1" applyFill="1" applyBorder="1" applyAlignment="1">
      <alignment horizontal="center" wrapText="1"/>
    </xf>
    <xf numFmtId="43" fontId="69" fillId="33" borderId="12" xfId="46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73" fontId="6" fillId="0" borderId="10" xfId="46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43" fontId="75" fillId="0" borderId="0" xfId="46" applyFont="1" applyFill="1" applyBorder="1" applyAlignment="1">
      <alignment/>
    </xf>
    <xf numFmtId="43" fontId="0" fillId="0" borderId="0" xfId="46" applyFont="1" applyFill="1" applyBorder="1" applyAlignment="1">
      <alignment/>
    </xf>
    <xf numFmtId="43" fontId="81" fillId="0" borderId="0" xfId="46" applyFont="1" applyFill="1" applyBorder="1" applyAlignment="1">
      <alignment/>
    </xf>
    <xf numFmtId="16" fontId="3" fillId="0" borderId="0" xfId="0" applyNumberFormat="1" applyFont="1" applyFill="1" applyAlignment="1">
      <alignment/>
    </xf>
    <xf numFmtId="43" fontId="77" fillId="0" borderId="0" xfId="46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43" fontId="8" fillId="0" borderId="10" xfId="46" applyNumberFormat="1" applyFont="1" applyFill="1" applyBorder="1" applyAlignment="1">
      <alignment horizontal="right"/>
    </xf>
    <xf numFmtId="43" fontId="8" fillId="0" borderId="10" xfId="46" applyNumberFormat="1" applyFont="1" applyFill="1" applyBorder="1" applyAlignment="1">
      <alignment/>
    </xf>
    <xf numFmtId="43" fontId="9" fillId="0" borderId="10" xfId="46" applyFont="1" applyFill="1" applyBorder="1" applyAlignment="1">
      <alignment/>
    </xf>
    <xf numFmtId="43" fontId="85" fillId="33" borderId="10" xfId="46" applyFont="1" applyFill="1" applyBorder="1" applyAlignment="1">
      <alignment horizontal="center"/>
    </xf>
    <xf numFmtId="43" fontId="68" fillId="33" borderId="12" xfId="46" applyFont="1" applyFill="1" applyBorder="1" applyAlignment="1">
      <alignment horizontal="center"/>
    </xf>
    <xf numFmtId="43" fontId="85" fillId="33" borderId="11" xfId="46" applyFont="1" applyFill="1" applyBorder="1" applyAlignment="1">
      <alignment horizontal="center"/>
    </xf>
    <xf numFmtId="171" fontId="77" fillId="0" borderId="10" xfId="46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43" fontId="74" fillId="0" borderId="10" xfId="46" applyFont="1" applyBorder="1" applyAlignment="1">
      <alignment horizontal="center"/>
    </xf>
    <xf numFmtId="43" fontId="74" fillId="0" borderId="10" xfId="46" applyFont="1" applyFill="1" applyBorder="1" applyAlignment="1">
      <alignment/>
    </xf>
    <xf numFmtId="49" fontId="77" fillId="0" borderId="10" xfId="0" applyNumberFormat="1" applyFont="1" applyFill="1" applyBorder="1" applyAlignment="1">
      <alignment horizontal="right"/>
    </xf>
    <xf numFmtId="43" fontId="77" fillId="0" borderId="10" xfId="46" applyFont="1" applyFill="1" applyBorder="1" applyAlignment="1">
      <alignment wrapText="1"/>
    </xf>
    <xf numFmtId="43" fontId="86" fillId="0" borderId="10" xfId="46" applyFont="1" applyBorder="1" applyAlignment="1">
      <alignment/>
    </xf>
    <xf numFmtId="0" fontId="80" fillId="33" borderId="10" xfId="0" applyFont="1" applyFill="1" applyBorder="1" applyAlignment="1">
      <alignment horizontal="center" wrapText="1"/>
    </xf>
    <xf numFmtId="10" fontId="87" fillId="33" borderId="13" xfId="52" applyNumberFormat="1" applyFont="1" applyFill="1" applyBorder="1" applyAlignment="1">
      <alignment horizontal="center" wrapText="1"/>
    </xf>
    <xf numFmtId="10" fontId="87" fillId="33" borderId="11" xfId="52" applyNumberFormat="1" applyFont="1" applyFill="1" applyBorder="1" applyAlignment="1">
      <alignment horizont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43" fontId="83" fillId="33" borderId="13" xfId="46" applyNumberFormat="1" applyFont="1" applyFill="1" applyBorder="1" applyAlignment="1">
      <alignment horizontal="center" vertical="center" wrapText="1"/>
    </xf>
    <xf numFmtId="43" fontId="83" fillId="33" borderId="11" xfId="46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170" fontId="68" fillId="33" borderId="14" xfId="46" applyNumberFormat="1" applyFont="1" applyFill="1" applyBorder="1" applyAlignment="1">
      <alignment horizontal="center" wrapText="1"/>
    </xf>
    <xf numFmtId="170" fontId="68" fillId="33" borderId="15" xfId="46" applyNumberFormat="1" applyFont="1" applyFill="1" applyBorder="1" applyAlignment="1">
      <alignment horizontal="center" wrapText="1"/>
    </xf>
    <xf numFmtId="43" fontId="68" fillId="33" borderId="13" xfId="46" applyNumberFormat="1" applyFont="1" applyFill="1" applyBorder="1" applyAlignment="1">
      <alignment horizontal="center" vertical="center" wrapText="1"/>
    </xf>
    <xf numFmtId="43" fontId="68" fillId="33" borderId="11" xfId="46" applyNumberFormat="1" applyFont="1" applyFill="1" applyBorder="1" applyAlignment="1">
      <alignment horizontal="center" vertical="center" wrapText="1"/>
    </xf>
    <xf numFmtId="43" fontId="87" fillId="33" borderId="13" xfId="46" applyFont="1" applyFill="1" applyBorder="1" applyAlignment="1">
      <alignment horizontal="center" wrapText="1"/>
    </xf>
    <xf numFmtId="43" fontId="87" fillId="33" borderId="11" xfId="46" applyFont="1" applyFill="1" applyBorder="1" applyAlignment="1">
      <alignment horizontal="center" wrapText="1"/>
    </xf>
    <xf numFmtId="43" fontId="69" fillId="33" borderId="14" xfId="46" applyFont="1" applyFill="1" applyBorder="1" applyAlignment="1">
      <alignment horizontal="center"/>
    </xf>
    <xf numFmtId="43" fontId="69" fillId="33" borderId="15" xfId="46" applyFont="1" applyFill="1" applyBorder="1" applyAlignment="1">
      <alignment horizontal="center"/>
    </xf>
    <xf numFmtId="43" fontId="69" fillId="33" borderId="12" xfId="46" applyFont="1" applyFill="1" applyBorder="1" applyAlignment="1">
      <alignment horizontal="center"/>
    </xf>
    <xf numFmtId="43" fontId="87" fillId="33" borderId="13" xfId="46" applyFont="1" applyFill="1" applyBorder="1" applyAlignment="1">
      <alignment horizontal="center" vertical="center" wrapText="1"/>
    </xf>
    <xf numFmtId="43" fontId="87" fillId="33" borderId="11" xfId="46" applyFont="1" applyFill="1" applyBorder="1" applyAlignment="1">
      <alignment horizontal="center" vertical="center" wrapText="1"/>
    </xf>
    <xf numFmtId="43" fontId="67" fillId="0" borderId="0" xfId="46" applyFont="1" applyAlignment="1">
      <alignment horizontal="center" wrapText="1"/>
    </xf>
    <xf numFmtId="43" fontId="69" fillId="33" borderId="10" xfId="46" applyFont="1" applyFill="1" applyBorder="1" applyAlignment="1">
      <alignment horizontal="center" wrapText="1"/>
    </xf>
    <xf numFmtId="43" fontId="68" fillId="33" borderId="13" xfId="46" applyFont="1" applyFill="1" applyBorder="1" applyAlignment="1">
      <alignment horizontal="center" vertical="center" wrapText="1"/>
    </xf>
    <xf numFmtId="43" fontId="68" fillId="33" borderId="11" xfId="46" applyFont="1" applyFill="1" applyBorder="1" applyAlignment="1">
      <alignment horizontal="center" vertical="center" wrapText="1"/>
    </xf>
    <xf numFmtId="43" fontId="69" fillId="33" borderId="13" xfId="46" applyFont="1" applyFill="1" applyBorder="1" applyAlignment="1">
      <alignment horizontal="center" vertical="center" wrapText="1"/>
    </xf>
    <xf numFmtId="43" fontId="69" fillId="33" borderId="11" xfId="46" applyFont="1" applyFill="1" applyBorder="1" applyAlignment="1">
      <alignment horizontal="center" vertical="center" wrapText="1"/>
    </xf>
    <xf numFmtId="43" fontId="68" fillId="33" borderId="16" xfId="46" applyFont="1" applyFill="1" applyBorder="1" applyAlignment="1">
      <alignment horizontal="center"/>
    </xf>
    <xf numFmtId="43" fontId="68" fillId="33" borderId="17" xfId="46" applyFont="1" applyFill="1" applyBorder="1" applyAlignment="1">
      <alignment horizontal="center"/>
    </xf>
    <xf numFmtId="43" fontId="68" fillId="33" borderId="18" xfId="46" applyFont="1" applyFill="1" applyBorder="1" applyAlignment="1">
      <alignment horizontal="center"/>
    </xf>
    <xf numFmtId="0" fontId="8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I21" sqref="I21"/>
    </sheetView>
  </sheetViews>
  <sheetFormatPr defaultColWidth="11.00390625" defaultRowHeight="15.75"/>
  <cols>
    <col min="1" max="1" width="4.375" style="0" customWidth="1"/>
    <col min="2" max="2" width="16.25390625" style="0" customWidth="1"/>
    <col min="3" max="3" width="9.875" style="0" customWidth="1"/>
    <col min="4" max="4" width="9.375" style="0" customWidth="1"/>
    <col min="5" max="5" width="7.375" style="0" customWidth="1"/>
    <col min="6" max="6" width="10.00390625" style="0" customWidth="1"/>
    <col min="7" max="7" width="9.25390625" style="0" customWidth="1"/>
    <col min="8" max="8" width="10.375" style="0" customWidth="1"/>
    <col min="9" max="10" width="7.75390625" style="0" customWidth="1"/>
    <col min="11" max="11" width="7.625" style="0" customWidth="1"/>
    <col min="12" max="12" width="8.125" style="0" customWidth="1"/>
    <col min="13" max="13" width="7.00390625" style="0" customWidth="1"/>
    <col min="14" max="14" width="7.75390625" style="0" customWidth="1"/>
    <col min="15" max="17" width="7.875" style="0" customWidth="1"/>
    <col min="18" max="18" width="8.00390625" style="0" customWidth="1"/>
    <col min="19" max="19" width="10.125" style="0" customWidth="1"/>
    <col min="20" max="20" width="9.50390625" style="0" customWidth="1"/>
    <col min="21" max="21" width="7.50390625" style="11" customWidth="1"/>
    <col min="23" max="23" width="11.75390625" style="0" bestFit="1" customWidth="1"/>
  </cols>
  <sheetData>
    <row r="1" spans="1:21" ht="15.75">
      <c r="A1" s="95" t="s">
        <v>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20" ht="15.75">
      <c r="C3" s="6"/>
      <c r="D3" s="6"/>
      <c r="E3" s="7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16.5">
      <c r="A4" s="89" t="s">
        <v>0</v>
      </c>
      <c r="B4" s="91" t="s">
        <v>1</v>
      </c>
      <c r="C4" s="93" t="s">
        <v>2</v>
      </c>
      <c r="D4" s="96" t="s">
        <v>9</v>
      </c>
      <c r="E4" s="97"/>
      <c r="F4" s="98" t="s">
        <v>18</v>
      </c>
      <c r="G4" s="102" t="s">
        <v>6</v>
      </c>
      <c r="H4" s="103"/>
      <c r="I4" s="103"/>
      <c r="J4" s="103"/>
      <c r="K4" s="103"/>
      <c r="L4" s="103"/>
      <c r="M4" s="103"/>
      <c r="N4" s="103"/>
      <c r="O4" s="104"/>
      <c r="P4" s="63"/>
      <c r="Q4" s="63"/>
      <c r="R4" s="63"/>
      <c r="S4" s="100" t="s">
        <v>72</v>
      </c>
      <c r="T4" s="100" t="s">
        <v>7</v>
      </c>
      <c r="U4" s="87" t="s">
        <v>8</v>
      </c>
    </row>
    <row r="5" spans="1:21" ht="66.75" customHeight="1">
      <c r="A5" s="90"/>
      <c r="B5" s="92"/>
      <c r="C5" s="94"/>
      <c r="D5" s="23" t="s">
        <v>13</v>
      </c>
      <c r="E5" s="24" t="s">
        <v>14</v>
      </c>
      <c r="F5" s="99"/>
      <c r="G5" s="3" t="s">
        <v>10</v>
      </c>
      <c r="H5" s="3" t="s">
        <v>11</v>
      </c>
      <c r="I5" s="3" t="s">
        <v>12</v>
      </c>
      <c r="J5" s="3" t="s">
        <v>61</v>
      </c>
      <c r="K5" s="3" t="s">
        <v>62</v>
      </c>
      <c r="L5" s="3" t="s">
        <v>63</v>
      </c>
      <c r="M5" s="3" t="s">
        <v>64</v>
      </c>
      <c r="N5" s="3" t="s">
        <v>65</v>
      </c>
      <c r="O5" s="3" t="s">
        <v>66</v>
      </c>
      <c r="P5" s="62" t="s">
        <v>69</v>
      </c>
      <c r="Q5" s="62" t="s">
        <v>70</v>
      </c>
      <c r="R5" s="62" t="s">
        <v>71</v>
      </c>
      <c r="S5" s="101"/>
      <c r="T5" s="101"/>
      <c r="U5" s="88"/>
    </row>
    <row r="6" spans="1:21" s="30" customFormat="1" ht="15.75" customHeight="1">
      <c r="A6" s="27">
        <v>1.1</v>
      </c>
      <c r="B6" s="72" t="s">
        <v>23</v>
      </c>
      <c r="C6" s="73">
        <v>0</v>
      </c>
      <c r="D6" s="29"/>
      <c r="E6" s="36">
        <v>0</v>
      </c>
      <c r="F6" s="29">
        <v>0</v>
      </c>
      <c r="G6" s="37">
        <v>0</v>
      </c>
      <c r="H6" s="37">
        <v>0</v>
      </c>
      <c r="I6" s="37">
        <v>0</v>
      </c>
      <c r="J6" s="37"/>
      <c r="K6" s="37"/>
      <c r="L6" s="37"/>
      <c r="M6" s="37"/>
      <c r="N6" s="37"/>
      <c r="O6" s="37"/>
      <c r="P6" s="37"/>
      <c r="Q6" s="37"/>
      <c r="R6" s="37"/>
      <c r="S6" s="37">
        <f aca="true" t="shared" si="0" ref="S6:S15">SUM(G6:R6)</f>
        <v>0</v>
      </c>
      <c r="T6" s="34">
        <f>+F6-S6</f>
        <v>0</v>
      </c>
      <c r="U6" s="38">
        <v>0</v>
      </c>
    </row>
    <row r="7" spans="1:21" s="39" customFormat="1" ht="15.75" customHeight="1">
      <c r="A7" s="28">
        <v>1.2</v>
      </c>
      <c r="B7" s="72" t="s">
        <v>19</v>
      </c>
      <c r="C7" s="73">
        <v>84070000</v>
      </c>
      <c r="D7" s="74">
        <v>19470000</v>
      </c>
      <c r="E7" s="36">
        <v>0</v>
      </c>
      <c r="F7" s="74">
        <f aca="true" t="shared" si="1" ref="F7:F14">+C7+D7-E7</f>
        <v>103540000</v>
      </c>
      <c r="G7" s="37">
        <v>0</v>
      </c>
      <c r="H7" s="37">
        <v>103540000</v>
      </c>
      <c r="I7" s="37">
        <v>0</v>
      </c>
      <c r="J7" s="37"/>
      <c r="K7" s="37"/>
      <c r="L7" s="37"/>
      <c r="M7" s="37"/>
      <c r="N7" s="37"/>
      <c r="O7" s="37"/>
      <c r="P7" s="37"/>
      <c r="Q7" s="37"/>
      <c r="R7" s="37"/>
      <c r="S7" s="37">
        <f t="shared" si="0"/>
        <v>103540000</v>
      </c>
      <c r="T7" s="34">
        <f aca="true" t="shared" si="2" ref="T7:T15">+F7-S7</f>
        <v>0</v>
      </c>
      <c r="U7" s="38">
        <f>S7/F7</f>
        <v>1</v>
      </c>
    </row>
    <row r="8" spans="1:21" s="39" customFormat="1" ht="15.75" customHeight="1">
      <c r="A8" s="28">
        <v>1.4</v>
      </c>
      <c r="B8" s="72" t="s">
        <v>24</v>
      </c>
      <c r="C8" s="73">
        <v>300000</v>
      </c>
      <c r="D8" s="74">
        <v>400000</v>
      </c>
      <c r="E8" s="36">
        <v>0</v>
      </c>
      <c r="F8" s="74">
        <f>+C8+D8-E8</f>
        <v>700000</v>
      </c>
      <c r="G8" s="37">
        <v>93000</v>
      </c>
      <c r="H8" s="37">
        <v>114000</v>
      </c>
      <c r="I8" s="37">
        <v>78000</v>
      </c>
      <c r="J8" s="37">
        <v>15000</v>
      </c>
      <c r="K8" s="37">
        <v>48000</v>
      </c>
      <c r="L8" s="37">
        <v>18000</v>
      </c>
      <c r="M8" s="37">
        <v>60000</v>
      </c>
      <c r="N8" s="37">
        <v>12000</v>
      </c>
      <c r="O8" s="37">
        <v>60000</v>
      </c>
      <c r="P8" s="37">
        <v>0</v>
      </c>
      <c r="Q8" s="37">
        <v>27000</v>
      </c>
      <c r="R8" s="37">
        <v>9000</v>
      </c>
      <c r="S8" s="37">
        <f t="shared" si="0"/>
        <v>534000</v>
      </c>
      <c r="T8" s="34">
        <f t="shared" si="2"/>
        <v>166000</v>
      </c>
      <c r="U8" s="38">
        <f>S8/F8</f>
        <v>0.7628571428571429</v>
      </c>
    </row>
    <row r="9" spans="1:21" s="39" customFormat="1" ht="15.75" customHeight="1">
      <c r="A9" s="28">
        <v>1.5</v>
      </c>
      <c r="B9" s="72" t="s">
        <v>25</v>
      </c>
      <c r="C9" s="73">
        <v>0</v>
      </c>
      <c r="D9" s="74"/>
      <c r="E9" s="36">
        <v>0</v>
      </c>
      <c r="F9" s="74">
        <f t="shared" si="1"/>
        <v>0</v>
      </c>
      <c r="G9" s="37">
        <v>0</v>
      </c>
      <c r="H9" s="37">
        <v>0</v>
      </c>
      <c r="I9" s="37">
        <v>0</v>
      </c>
      <c r="J9" s="37"/>
      <c r="K9" s="37"/>
      <c r="L9" s="37"/>
      <c r="M9" s="37"/>
      <c r="N9" s="37"/>
      <c r="O9" s="37"/>
      <c r="P9" s="37"/>
      <c r="Q9" s="37"/>
      <c r="R9" s="37"/>
      <c r="S9" s="37">
        <f t="shared" si="0"/>
        <v>0</v>
      </c>
      <c r="T9" s="34">
        <f t="shared" si="2"/>
        <v>0</v>
      </c>
      <c r="U9" s="38">
        <v>0</v>
      </c>
    </row>
    <row r="10" spans="1:21" s="39" customFormat="1" ht="15.75" customHeight="1">
      <c r="A10" s="28">
        <v>1.6</v>
      </c>
      <c r="B10" s="72" t="s">
        <v>20</v>
      </c>
      <c r="C10" s="73">
        <v>2000</v>
      </c>
      <c r="D10" s="29"/>
      <c r="E10" s="36">
        <v>0</v>
      </c>
      <c r="F10" s="74">
        <f t="shared" si="1"/>
        <v>2000</v>
      </c>
      <c r="G10" s="37">
        <v>0</v>
      </c>
      <c r="H10" s="37">
        <v>0</v>
      </c>
      <c r="I10" s="37">
        <v>0</v>
      </c>
      <c r="J10" s="37"/>
      <c r="K10" s="37"/>
      <c r="L10" s="37"/>
      <c r="M10" s="37"/>
      <c r="N10" s="37"/>
      <c r="O10" s="37"/>
      <c r="P10" s="37"/>
      <c r="Q10" s="37"/>
      <c r="R10" s="37"/>
      <c r="S10" s="37">
        <f t="shared" si="0"/>
        <v>0</v>
      </c>
      <c r="T10" s="34">
        <f t="shared" si="2"/>
        <v>2000</v>
      </c>
      <c r="U10" s="38">
        <f aca="true" t="shared" si="3" ref="U10:U15">S10/F10</f>
        <v>0</v>
      </c>
    </row>
    <row r="11" spans="1:23" s="39" customFormat="1" ht="15.75" customHeight="1">
      <c r="A11" s="28">
        <v>1.9</v>
      </c>
      <c r="B11" s="72" t="s">
        <v>26</v>
      </c>
      <c r="C11" s="73">
        <v>6120000</v>
      </c>
      <c r="D11" s="29"/>
      <c r="E11" s="36">
        <v>0</v>
      </c>
      <c r="F11" s="74">
        <f t="shared" si="1"/>
        <v>6120000</v>
      </c>
      <c r="G11" s="37">
        <v>0</v>
      </c>
      <c r="H11" s="37">
        <v>280000</v>
      </c>
      <c r="I11" s="37">
        <v>640000</v>
      </c>
      <c r="J11" s="37">
        <v>640000</v>
      </c>
      <c r="K11" s="37">
        <v>640000</v>
      </c>
      <c r="L11" s="37">
        <v>640000</v>
      </c>
      <c r="M11" s="37">
        <v>0</v>
      </c>
      <c r="N11" s="37">
        <v>640000</v>
      </c>
      <c r="O11" s="37">
        <v>640000</v>
      </c>
      <c r="P11" s="37">
        <v>640000</v>
      </c>
      <c r="Q11" s="37">
        <v>280000</v>
      </c>
      <c r="R11" s="37">
        <v>360000</v>
      </c>
      <c r="S11" s="37">
        <f t="shared" si="0"/>
        <v>5400000</v>
      </c>
      <c r="T11" s="34">
        <f t="shared" si="2"/>
        <v>720000</v>
      </c>
      <c r="U11" s="38">
        <f t="shared" si="3"/>
        <v>0.8823529411764706</v>
      </c>
      <c r="V11" s="70"/>
      <c r="W11" s="66"/>
    </row>
    <row r="12" spans="1:21" s="39" customFormat="1" ht="15.75" customHeight="1">
      <c r="A12" s="28">
        <v>2.4</v>
      </c>
      <c r="B12" s="72" t="s">
        <v>27</v>
      </c>
      <c r="C12" s="73">
        <v>1000</v>
      </c>
      <c r="D12" s="29"/>
      <c r="E12" s="36">
        <v>0</v>
      </c>
      <c r="F12" s="74">
        <f t="shared" si="1"/>
        <v>1000</v>
      </c>
      <c r="G12" s="37">
        <v>0</v>
      </c>
      <c r="H12" s="37">
        <v>0</v>
      </c>
      <c r="I12" s="37">
        <v>0</v>
      </c>
      <c r="J12" s="37"/>
      <c r="K12" s="37"/>
      <c r="L12" s="37"/>
      <c r="M12" s="37"/>
      <c r="N12" s="37"/>
      <c r="O12" s="37"/>
      <c r="P12" s="37"/>
      <c r="Q12" s="37"/>
      <c r="R12" s="37"/>
      <c r="S12" s="37">
        <f t="shared" si="0"/>
        <v>0</v>
      </c>
      <c r="T12" s="34">
        <f t="shared" si="2"/>
        <v>1000</v>
      </c>
      <c r="U12" s="38">
        <f t="shared" si="3"/>
        <v>0</v>
      </c>
    </row>
    <row r="13" spans="1:21" s="39" customFormat="1" ht="15.75" customHeight="1">
      <c r="A13" s="28">
        <v>2.5</v>
      </c>
      <c r="B13" s="72" t="s">
        <v>28</v>
      </c>
      <c r="C13" s="73">
        <v>1000</v>
      </c>
      <c r="D13" s="29"/>
      <c r="E13" s="36">
        <v>0</v>
      </c>
      <c r="F13" s="74">
        <f t="shared" si="1"/>
        <v>1000</v>
      </c>
      <c r="G13" s="37"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f t="shared" si="0"/>
        <v>0</v>
      </c>
      <c r="T13" s="34">
        <f t="shared" si="2"/>
        <v>1000</v>
      </c>
      <c r="U13" s="38">
        <f t="shared" si="3"/>
        <v>0</v>
      </c>
    </row>
    <row r="14" spans="1:22" s="39" customFormat="1" ht="15.75" customHeight="1">
      <c r="A14" s="28">
        <v>3.2</v>
      </c>
      <c r="B14" s="72" t="s">
        <v>29</v>
      </c>
      <c r="C14" s="73">
        <v>200000</v>
      </c>
      <c r="D14" s="29"/>
      <c r="E14" s="36">
        <v>0</v>
      </c>
      <c r="F14" s="74">
        <f t="shared" si="1"/>
        <v>200000</v>
      </c>
      <c r="G14" s="37">
        <v>2527.19</v>
      </c>
      <c r="H14" s="37">
        <v>4390.62</v>
      </c>
      <c r="I14" s="37">
        <v>8333.04</v>
      </c>
      <c r="J14" s="37">
        <v>8037.7</v>
      </c>
      <c r="K14" s="37">
        <v>8253.29</v>
      </c>
      <c r="L14" s="37">
        <v>7970.9</v>
      </c>
      <c r="M14" s="37">
        <v>8137.53</v>
      </c>
      <c r="N14" s="37">
        <v>7632.12</v>
      </c>
      <c r="O14" s="37">
        <f>6791.51+122</f>
        <v>6913.51</v>
      </c>
      <c r="P14" s="37">
        <v>6404.7</v>
      </c>
      <c r="Q14" s="37">
        <f>1192.29+4345.57</f>
        <v>5537.86</v>
      </c>
      <c r="R14" s="37">
        <f>4248.21+482</f>
        <v>4730.21</v>
      </c>
      <c r="S14" s="37">
        <f t="shared" si="0"/>
        <v>78868.67000000001</v>
      </c>
      <c r="T14" s="34">
        <f t="shared" si="2"/>
        <v>121131.32999999999</v>
      </c>
      <c r="U14" s="38">
        <f t="shared" si="3"/>
        <v>0.39434335000000004</v>
      </c>
      <c r="V14" s="66"/>
    </row>
    <row r="15" spans="1:21" s="39" customFormat="1" ht="15.75" customHeight="1">
      <c r="A15" s="28">
        <v>3.5</v>
      </c>
      <c r="B15" s="72" t="s">
        <v>21</v>
      </c>
      <c r="C15" s="73">
        <v>61527151.75</v>
      </c>
      <c r="D15" s="31"/>
      <c r="E15" s="40">
        <v>0</v>
      </c>
      <c r="F15" s="73">
        <f>+C15+D15-E15</f>
        <v>61527151.75</v>
      </c>
      <c r="G15" s="73">
        <v>61527151.75</v>
      </c>
      <c r="H15" s="75"/>
      <c r="I15" s="75"/>
      <c r="J15" s="73"/>
      <c r="K15" s="75"/>
      <c r="L15" s="75"/>
      <c r="M15" s="75"/>
      <c r="N15" s="75"/>
      <c r="O15" s="75"/>
      <c r="P15" s="75"/>
      <c r="Q15" s="75"/>
      <c r="R15" s="75"/>
      <c r="S15" s="37">
        <f t="shared" si="0"/>
        <v>61527151.75</v>
      </c>
      <c r="T15" s="34">
        <f t="shared" si="2"/>
        <v>0</v>
      </c>
      <c r="U15" s="38">
        <f t="shared" si="3"/>
        <v>1</v>
      </c>
    </row>
    <row r="16" spans="1:21" s="30" customFormat="1" ht="18" customHeight="1">
      <c r="A16" s="32"/>
      <c r="B16" s="33" t="s">
        <v>22</v>
      </c>
      <c r="C16" s="43">
        <f>SUM(C6:C15)</f>
        <v>152221151.75</v>
      </c>
      <c r="D16" s="43">
        <f>SUM(D6:D15)</f>
        <v>19870000</v>
      </c>
      <c r="E16" s="44">
        <f>SUM(E6:E15)</f>
        <v>0</v>
      </c>
      <c r="F16" s="43">
        <f>+C16+D16-E16</f>
        <v>172091151.75</v>
      </c>
      <c r="G16" s="43">
        <f>SUM(G6:G15)</f>
        <v>61622678.94</v>
      </c>
      <c r="H16" s="43">
        <f aca="true" t="shared" si="4" ref="H16:O16">SUM(H6:H15)</f>
        <v>103938390.62</v>
      </c>
      <c r="I16" s="43">
        <f t="shared" si="4"/>
        <v>726333.04</v>
      </c>
      <c r="J16" s="43">
        <f t="shared" si="4"/>
        <v>663037.7</v>
      </c>
      <c r="K16" s="43">
        <f t="shared" si="4"/>
        <v>696253.29</v>
      </c>
      <c r="L16" s="43">
        <f t="shared" si="4"/>
        <v>665970.9</v>
      </c>
      <c r="M16" s="43">
        <f t="shared" si="4"/>
        <v>68137.53</v>
      </c>
      <c r="N16" s="43">
        <f t="shared" si="4"/>
        <v>659632.12</v>
      </c>
      <c r="O16" s="43">
        <f t="shared" si="4"/>
        <v>706913.51</v>
      </c>
      <c r="P16" s="43">
        <f>SUM(P6:P15)</f>
        <v>646404.7</v>
      </c>
      <c r="Q16" s="43">
        <f>SUM(Q6:Q15)</f>
        <v>312537.86</v>
      </c>
      <c r="R16" s="43">
        <f>SUM(R6:R15)</f>
        <v>373730.21</v>
      </c>
      <c r="S16" s="43">
        <f>SUM(S6:S15)</f>
        <v>171080020.42000002</v>
      </c>
      <c r="T16" s="44">
        <f>+F16-S16</f>
        <v>1011131.3299999833</v>
      </c>
      <c r="U16" s="65">
        <f>S16/F16</f>
        <v>0.9941244432400053</v>
      </c>
    </row>
    <row r="17" spans="1:21" ht="15.75">
      <c r="A17" s="1"/>
      <c r="B17" s="1"/>
      <c r="C17" s="8"/>
      <c r="D17" s="8"/>
      <c r="E17" s="9"/>
      <c r="F17" s="8"/>
      <c r="G17" s="10"/>
      <c r="H17" s="10"/>
      <c r="I17" s="10"/>
      <c r="J17" s="10"/>
      <c r="K17" s="10"/>
      <c r="L17" s="10"/>
      <c r="M17" s="10"/>
      <c r="N17" s="10"/>
      <c r="O17" s="10"/>
      <c r="P17" s="61"/>
      <c r="Q17" s="61"/>
      <c r="R17" s="61"/>
      <c r="S17" s="10"/>
      <c r="T17" s="10"/>
      <c r="U17" s="12"/>
    </row>
    <row r="18" spans="1:21" ht="16.5" customHeight="1">
      <c r="A18" s="1"/>
      <c r="B18" s="1"/>
      <c r="C18" s="8"/>
      <c r="D18" s="8"/>
      <c r="E18" s="9"/>
      <c r="F18" s="8"/>
      <c r="G18" s="10"/>
      <c r="H18" s="10"/>
      <c r="I18" s="10"/>
      <c r="J18" s="10"/>
      <c r="K18" s="10"/>
      <c r="L18" s="10"/>
      <c r="M18" s="10"/>
      <c r="N18" s="10"/>
      <c r="O18" s="10"/>
      <c r="P18" s="61"/>
      <c r="Q18" s="61"/>
      <c r="R18" s="61"/>
      <c r="S18" s="10"/>
      <c r="T18" s="10"/>
      <c r="U18" s="12"/>
    </row>
    <row r="19" spans="1:21" ht="15.75" customHeight="1">
      <c r="A19" s="1"/>
      <c r="B19" s="1"/>
      <c r="C19" s="8"/>
      <c r="D19" s="8"/>
      <c r="E19" s="9"/>
      <c r="F19" s="8"/>
      <c r="G19" s="10"/>
      <c r="H19" s="42"/>
      <c r="I19" s="61"/>
      <c r="J19" s="42"/>
      <c r="K19" s="10"/>
      <c r="L19" s="10"/>
      <c r="M19" s="10"/>
      <c r="N19" s="10"/>
      <c r="O19" s="10"/>
      <c r="P19" s="61"/>
      <c r="Q19" s="61"/>
      <c r="R19" s="61"/>
      <c r="S19" s="10"/>
      <c r="T19" s="10"/>
      <c r="U19" s="12"/>
    </row>
    <row r="20" spans="1:21" ht="15.75">
      <c r="A20" s="1"/>
      <c r="B20" s="1"/>
      <c r="C20" s="8"/>
      <c r="D20" s="8"/>
      <c r="E20" s="9"/>
      <c r="F20" s="8"/>
      <c r="G20" s="10"/>
      <c r="H20" s="10"/>
      <c r="I20" s="10"/>
      <c r="J20" s="10"/>
      <c r="K20" s="10"/>
      <c r="L20" s="10"/>
      <c r="M20" s="10"/>
      <c r="N20" s="10"/>
      <c r="O20" s="10"/>
      <c r="P20" s="61"/>
      <c r="Q20" s="61"/>
      <c r="R20" s="61"/>
      <c r="S20" s="10"/>
      <c r="T20" s="10"/>
      <c r="U20" s="12"/>
    </row>
    <row r="21" spans="1:21" ht="42.75" customHeight="1">
      <c r="A21" s="1"/>
      <c r="B21" s="1"/>
      <c r="C21" s="8"/>
      <c r="D21" s="8"/>
      <c r="E21" s="9"/>
      <c r="F21" s="8"/>
      <c r="G21" s="10"/>
      <c r="H21" s="42"/>
      <c r="I21" s="10"/>
      <c r="J21" s="10"/>
      <c r="K21" s="10"/>
      <c r="L21" s="10"/>
      <c r="M21" s="10"/>
      <c r="N21" s="10"/>
      <c r="O21" s="10"/>
      <c r="P21" s="61"/>
      <c r="Q21" s="61"/>
      <c r="R21" s="61"/>
      <c r="S21" s="10"/>
      <c r="T21" s="10"/>
      <c r="U21" s="12"/>
    </row>
    <row r="22" spans="1:21" ht="30" customHeight="1">
      <c r="A22" s="5" t="s">
        <v>58</v>
      </c>
      <c r="B22" s="1"/>
      <c r="C22" s="8"/>
      <c r="D22" s="8"/>
      <c r="E22" s="9"/>
      <c r="F22" s="8"/>
      <c r="G22" s="10"/>
      <c r="H22" s="10"/>
      <c r="I22" s="10"/>
      <c r="J22" s="10"/>
      <c r="K22" s="10"/>
      <c r="L22" s="10"/>
      <c r="M22" s="10"/>
      <c r="N22" s="10"/>
      <c r="O22" s="10"/>
      <c r="P22" s="61"/>
      <c r="Q22" s="61"/>
      <c r="R22" s="61"/>
      <c r="S22" s="10"/>
      <c r="T22" s="10"/>
      <c r="U22" s="12"/>
    </row>
    <row r="23" spans="1:10" ht="16.5">
      <c r="A23" s="5" t="s">
        <v>46</v>
      </c>
      <c r="J23" s="42"/>
    </row>
    <row r="24" spans="1:10" ht="16.5">
      <c r="A24" s="5" t="s">
        <v>59</v>
      </c>
      <c r="J24" s="42"/>
    </row>
    <row r="25" ht="15.75">
      <c r="J25" s="42"/>
    </row>
    <row r="26" ht="15.75">
      <c r="J26" s="42"/>
    </row>
    <row r="27" ht="15.75">
      <c r="J27" s="42"/>
    </row>
    <row r="28" ht="15.75">
      <c r="J28" s="42"/>
    </row>
  </sheetData>
  <sheetProtection/>
  <mergeCells count="10">
    <mergeCell ref="U4:U5"/>
    <mergeCell ref="A4:A5"/>
    <mergeCell ref="B4:B5"/>
    <mergeCell ref="C4:C5"/>
    <mergeCell ref="A1:U1"/>
    <mergeCell ref="D4:E4"/>
    <mergeCell ref="F4:F5"/>
    <mergeCell ref="S4:S5"/>
    <mergeCell ref="T4:T5"/>
    <mergeCell ref="G4:O4"/>
  </mergeCells>
  <printOptions verticalCentered="1"/>
  <pageMargins left="0.11811023622047245" right="0.15748031496062992" top="0.35433070866141736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="90" zoomScaleSheetLayoutView="9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7" sqref="K17"/>
    </sheetView>
  </sheetViews>
  <sheetFormatPr defaultColWidth="11.00390625" defaultRowHeight="15.75"/>
  <cols>
    <col min="1" max="1" width="3.75390625" style="13" customWidth="1"/>
    <col min="2" max="2" width="22.00390625" style="4" customWidth="1"/>
    <col min="3" max="3" width="11.625" style="4" customWidth="1"/>
    <col min="4" max="4" width="10.375" style="4" customWidth="1"/>
    <col min="5" max="5" width="5.375" style="4" customWidth="1"/>
    <col min="6" max="6" width="5.50390625" style="4" customWidth="1"/>
    <col min="7" max="7" width="6.625" style="4" customWidth="1"/>
    <col min="8" max="8" width="11.25390625" style="4" customWidth="1"/>
    <col min="9" max="9" width="9.00390625" style="4" customWidth="1"/>
    <col min="10" max="10" width="9.375" style="4" customWidth="1"/>
    <col min="11" max="11" width="9.25390625" style="4" customWidth="1"/>
    <col min="12" max="12" width="9.625" style="4" customWidth="1"/>
    <col min="13" max="13" width="9.00390625" style="4" customWidth="1"/>
    <col min="14" max="15" width="10.00390625" style="4" customWidth="1"/>
    <col min="16" max="17" width="9.625" style="4" customWidth="1"/>
    <col min="18" max="18" width="10.75390625" style="4" customWidth="1"/>
    <col min="19" max="19" width="10.375" style="4" customWidth="1"/>
    <col min="20" max="20" width="10.00390625" style="4" customWidth="1"/>
    <col min="21" max="21" width="10.125" style="4" customWidth="1"/>
    <col min="22" max="22" width="10.375" style="22" customWidth="1"/>
  </cols>
  <sheetData>
    <row r="1" spans="1:22" ht="18.75" customHeight="1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26"/>
    </row>
    <row r="2" spans="1:22" ht="18.7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26"/>
    </row>
    <row r="3" spans="1:22" ht="18.7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1"/>
    </row>
    <row r="4" spans="1:22" ht="33" customHeight="1">
      <c r="A4" s="109" t="s">
        <v>0</v>
      </c>
      <c r="B4" s="111" t="s">
        <v>1</v>
      </c>
      <c r="C4" s="111" t="s">
        <v>17</v>
      </c>
      <c r="D4" s="108" t="s">
        <v>3</v>
      </c>
      <c r="E4" s="108"/>
      <c r="F4" s="108"/>
      <c r="G4" s="108"/>
      <c r="H4" s="105" t="s">
        <v>4</v>
      </c>
      <c r="I4" s="113" t="s">
        <v>5</v>
      </c>
      <c r="J4" s="114"/>
      <c r="K4" s="114"/>
      <c r="L4" s="114"/>
      <c r="M4" s="114"/>
      <c r="N4" s="114"/>
      <c r="O4" s="114"/>
      <c r="P4" s="114"/>
      <c r="Q4" s="115"/>
      <c r="R4" s="77"/>
      <c r="S4" s="77"/>
      <c r="T4" s="77"/>
      <c r="U4" s="105" t="s">
        <v>73</v>
      </c>
      <c r="V4" s="105" t="s">
        <v>67</v>
      </c>
    </row>
    <row r="5" spans="1:22" ht="74.25" customHeight="1">
      <c r="A5" s="110"/>
      <c r="B5" s="112"/>
      <c r="C5" s="112"/>
      <c r="D5" s="17" t="s">
        <v>13</v>
      </c>
      <c r="E5" s="17" t="s">
        <v>14</v>
      </c>
      <c r="F5" s="17" t="s">
        <v>15</v>
      </c>
      <c r="G5" s="17" t="s">
        <v>16</v>
      </c>
      <c r="H5" s="106"/>
      <c r="I5" s="76" t="s">
        <v>10</v>
      </c>
      <c r="J5" s="76" t="s">
        <v>11</v>
      </c>
      <c r="K5" s="76" t="s">
        <v>12</v>
      </c>
      <c r="L5" s="76" t="s">
        <v>61</v>
      </c>
      <c r="M5" s="76" t="s">
        <v>62</v>
      </c>
      <c r="N5" s="76" t="s">
        <v>63</v>
      </c>
      <c r="O5" s="76" t="s">
        <v>64</v>
      </c>
      <c r="P5" s="76" t="s">
        <v>65</v>
      </c>
      <c r="Q5" s="76" t="s">
        <v>66</v>
      </c>
      <c r="R5" s="78" t="s">
        <v>69</v>
      </c>
      <c r="S5" s="78" t="s">
        <v>70</v>
      </c>
      <c r="T5" s="78" t="s">
        <v>71</v>
      </c>
      <c r="U5" s="106"/>
      <c r="V5" s="106"/>
    </row>
    <row r="6" spans="1:22" s="41" customFormat="1" ht="16.5">
      <c r="A6" s="79">
        <v>1.1</v>
      </c>
      <c r="B6" s="45" t="s">
        <v>30</v>
      </c>
      <c r="C6" s="45">
        <v>34692697</v>
      </c>
      <c r="D6" s="45">
        <v>3870000</v>
      </c>
      <c r="E6" s="45">
        <v>0</v>
      </c>
      <c r="F6" s="45">
        <v>0</v>
      </c>
      <c r="G6" s="45">
        <v>0</v>
      </c>
      <c r="H6" s="45">
        <f>+C6+D6+F6-E6-G6</f>
        <v>38562697</v>
      </c>
      <c r="I6" s="45"/>
      <c r="J6" s="45"/>
      <c r="K6" s="45"/>
      <c r="L6" s="45"/>
      <c r="M6" s="45"/>
      <c r="N6" s="45"/>
      <c r="O6" s="45"/>
      <c r="P6" s="45">
        <v>3450000</v>
      </c>
      <c r="Q6" s="45"/>
      <c r="R6" s="45">
        <v>4700000</v>
      </c>
      <c r="S6" s="45"/>
      <c r="T6" s="45">
        <f>2474000+2100000+2800000+2500000</f>
        <v>9874000</v>
      </c>
      <c r="U6" s="53">
        <f>SUM(I6:T6)</f>
        <v>18024000</v>
      </c>
      <c r="V6" s="45">
        <f>+H6-U6</f>
        <v>20538697</v>
      </c>
    </row>
    <row r="7" spans="1:22" s="41" customFormat="1" ht="16.5">
      <c r="A7" s="79">
        <v>1.2</v>
      </c>
      <c r="B7" s="45" t="s">
        <v>31</v>
      </c>
      <c r="C7" s="45">
        <v>29382762</v>
      </c>
      <c r="D7" s="45">
        <v>15600000</v>
      </c>
      <c r="E7" s="45">
        <v>0</v>
      </c>
      <c r="F7" s="45">
        <v>0</v>
      </c>
      <c r="G7" s="45">
        <v>0</v>
      </c>
      <c r="H7" s="45">
        <f>+C7+D7+F7-E7-G7</f>
        <v>44982762</v>
      </c>
      <c r="I7" s="45"/>
      <c r="J7" s="45"/>
      <c r="K7" s="45"/>
      <c r="L7" s="45"/>
      <c r="M7" s="45"/>
      <c r="N7" s="45"/>
      <c r="O7" s="45">
        <v>5600000</v>
      </c>
      <c r="P7" s="45"/>
      <c r="Q7" s="45">
        <v>2731000</v>
      </c>
      <c r="R7" s="45"/>
      <c r="S7" s="45">
        <f>4999500+11940000</f>
        <v>16939500</v>
      </c>
      <c r="T7" s="53">
        <f>5683005+6602000+1050000</f>
        <v>13335005</v>
      </c>
      <c r="U7" s="53">
        <f aca="true" t="shared" si="0" ref="U7:U20">SUM(I7:T7)</f>
        <v>38605505</v>
      </c>
      <c r="V7" s="45">
        <f aca="true" t="shared" si="1" ref="V7:V20">+H7-U7</f>
        <v>6377257</v>
      </c>
    </row>
    <row r="8" spans="1:22" s="41" customFormat="1" ht="16.5">
      <c r="A8" s="79">
        <v>1.3</v>
      </c>
      <c r="B8" s="45" t="s">
        <v>32</v>
      </c>
      <c r="C8" s="45">
        <v>32996570</v>
      </c>
      <c r="D8" s="45"/>
      <c r="E8" s="45">
        <v>0</v>
      </c>
      <c r="F8" s="45">
        <v>0</v>
      </c>
      <c r="G8" s="45">
        <v>0</v>
      </c>
      <c r="H8" s="45">
        <f aca="true" t="shared" si="2" ref="H8:H20">+C8+D8+F8-E8-G8</f>
        <v>32996570</v>
      </c>
      <c r="I8" s="45"/>
      <c r="J8" s="45"/>
      <c r="K8" s="45"/>
      <c r="L8" s="45"/>
      <c r="M8" s="45"/>
      <c r="N8" s="45"/>
      <c r="O8" s="45">
        <v>260000</v>
      </c>
      <c r="P8" s="45">
        <v>2621800</v>
      </c>
      <c r="Q8" s="45">
        <v>3365005</v>
      </c>
      <c r="R8" s="45">
        <v>2211995</v>
      </c>
      <c r="S8" s="45">
        <v>1315507</v>
      </c>
      <c r="T8" s="53">
        <f>13443437+386000</f>
        <v>13829437</v>
      </c>
      <c r="U8" s="53">
        <f t="shared" si="0"/>
        <v>23603744</v>
      </c>
      <c r="V8" s="45">
        <f t="shared" si="1"/>
        <v>9392826</v>
      </c>
    </row>
    <row r="9" spans="1:22" s="41" customFormat="1" ht="27">
      <c r="A9" s="79">
        <v>1.4</v>
      </c>
      <c r="B9" s="84" t="s">
        <v>33</v>
      </c>
      <c r="C9" s="45">
        <v>500000</v>
      </c>
      <c r="D9" s="45"/>
      <c r="E9" s="45">
        <v>0</v>
      </c>
      <c r="F9" s="45">
        <v>0</v>
      </c>
      <c r="G9" s="45">
        <v>0</v>
      </c>
      <c r="H9" s="45">
        <f t="shared" si="2"/>
        <v>500000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53"/>
      <c r="U9" s="53">
        <f t="shared" si="0"/>
        <v>0</v>
      </c>
      <c r="V9" s="45">
        <f t="shared" si="1"/>
        <v>500000</v>
      </c>
    </row>
    <row r="10" spans="1:22" s="41" customFormat="1" ht="21" customHeight="1">
      <c r="A10" s="79">
        <v>1.5</v>
      </c>
      <c r="B10" s="45" t="s">
        <v>34</v>
      </c>
      <c r="C10" s="45">
        <v>5004000</v>
      </c>
      <c r="D10" s="45">
        <v>400000</v>
      </c>
      <c r="E10" s="45">
        <v>0</v>
      </c>
      <c r="F10" s="45">
        <v>0</v>
      </c>
      <c r="G10" s="45">
        <v>0</v>
      </c>
      <c r="H10" s="45">
        <f>+C10+D10+F10-E10-G10</f>
        <v>5404000</v>
      </c>
      <c r="I10" s="45">
        <v>445027</v>
      </c>
      <c r="J10" s="45">
        <v>252269</v>
      </c>
      <c r="K10" s="45">
        <v>448706</v>
      </c>
      <c r="L10" s="45">
        <v>252269</v>
      </c>
      <c r="M10" s="45">
        <v>354969</v>
      </c>
      <c r="N10" s="45">
        <v>354969</v>
      </c>
      <c r="O10" s="45">
        <v>354969</v>
      </c>
      <c r="P10" s="45">
        <v>354969</v>
      </c>
      <c r="Q10" s="45">
        <v>465559</v>
      </c>
      <c r="R10" s="45">
        <v>362929</v>
      </c>
      <c r="S10" s="45">
        <v>260159</v>
      </c>
      <c r="T10" s="53">
        <f>106768+136299+123860</f>
        <v>366927</v>
      </c>
      <c r="U10" s="53">
        <f t="shared" si="0"/>
        <v>4273721</v>
      </c>
      <c r="V10" s="45">
        <f t="shared" si="1"/>
        <v>1130279</v>
      </c>
    </row>
    <row r="11" spans="1:22" s="41" customFormat="1" ht="16.5">
      <c r="A11" s="79">
        <v>1.6</v>
      </c>
      <c r="B11" s="45" t="s">
        <v>35</v>
      </c>
      <c r="C11" s="45">
        <v>3500000</v>
      </c>
      <c r="D11" s="45"/>
      <c r="E11" s="45">
        <v>0</v>
      </c>
      <c r="F11" s="45">
        <v>0</v>
      </c>
      <c r="G11" s="45">
        <v>0</v>
      </c>
      <c r="H11" s="45">
        <f t="shared" si="2"/>
        <v>3500000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3"/>
      <c r="U11" s="53">
        <f t="shared" si="0"/>
        <v>0</v>
      </c>
      <c r="V11" s="45">
        <f t="shared" si="1"/>
        <v>3500000</v>
      </c>
    </row>
    <row r="12" spans="1:22" s="41" customFormat="1" ht="16.5">
      <c r="A12" s="79">
        <v>1.7</v>
      </c>
      <c r="B12" s="45" t="s">
        <v>36</v>
      </c>
      <c r="C12" s="45">
        <v>1501200</v>
      </c>
      <c r="D12" s="45"/>
      <c r="E12" s="45">
        <v>0</v>
      </c>
      <c r="F12" s="45">
        <v>0</v>
      </c>
      <c r="G12" s="45">
        <v>0</v>
      </c>
      <c r="H12" s="45">
        <f t="shared" si="2"/>
        <v>1501200</v>
      </c>
      <c r="I12" s="45">
        <v>0</v>
      </c>
      <c r="J12" s="45">
        <v>498800</v>
      </c>
      <c r="K12" s="45">
        <v>0</v>
      </c>
      <c r="L12" s="45"/>
      <c r="M12" s="45"/>
      <c r="N12" s="45"/>
      <c r="O12" s="45"/>
      <c r="P12" s="45"/>
      <c r="Q12" s="45"/>
      <c r="R12" s="45"/>
      <c r="S12" s="45"/>
      <c r="T12" s="53"/>
      <c r="U12" s="53">
        <f t="shared" si="0"/>
        <v>498800</v>
      </c>
      <c r="V12" s="45">
        <f t="shared" si="1"/>
        <v>1002400</v>
      </c>
    </row>
    <row r="13" spans="1:22" s="41" customFormat="1" ht="16.5">
      <c r="A13" s="79">
        <v>1.8</v>
      </c>
      <c r="B13" s="79" t="s">
        <v>37</v>
      </c>
      <c r="C13" s="45">
        <v>8443660</v>
      </c>
      <c r="D13" s="45"/>
      <c r="E13" s="45">
        <v>0</v>
      </c>
      <c r="F13" s="45">
        <v>0</v>
      </c>
      <c r="G13" s="45">
        <v>0</v>
      </c>
      <c r="H13" s="45">
        <f t="shared" si="2"/>
        <v>8443660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53">
        <v>1715280</v>
      </c>
      <c r="U13" s="53">
        <f t="shared" si="0"/>
        <v>1715280</v>
      </c>
      <c r="V13" s="45">
        <f t="shared" si="1"/>
        <v>6728380</v>
      </c>
    </row>
    <row r="14" spans="1:22" s="41" customFormat="1" ht="16.5">
      <c r="A14" s="83" t="s">
        <v>42</v>
      </c>
      <c r="B14" s="79" t="s">
        <v>43</v>
      </c>
      <c r="C14" s="45">
        <v>2000000</v>
      </c>
      <c r="D14" s="45"/>
      <c r="E14" s="45">
        <v>0</v>
      </c>
      <c r="F14" s="45">
        <v>0</v>
      </c>
      <c r="G14" s="45">
        <v>0</v>
      </c>
      <c r="H14" s="45">
        <f t="shared" si="2"/>
        <v>2000000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3"/>
      <c r="U14" s="53">
        <f t="shared" si="0"/>
        <v>0</v>
      </c>
      <c r="V14" s="45">
        <f t="shared" si="1"/>
        <v>2000000</v>
      </c>
    </row>
    <row r="15" spans="1:22" s="41" customFormat="1" ht="16.5">
      <c r="A15" s="83">
        <v>1.12</v>
      </c>
      <c r="B15" s="45" t="s">
        <v>38</v>
      </c>
      <c r="C15" s="45">
        <v>2034221</v>
      </c>
      <c r="D15" s="45"/>
      <c r="E15" s="45">
        <v>0</v>
      </c>
      <c r="F15" s="45">
        <v>0</v>
      </c>
      <c r="G15" s="45">
        <v>0</v>
      </c>
      <c r="H15" s="45">
        <f t="shared" si="2"/>
        <v>2034221</v>
      </c>
      <c r="I15" s="45">
        <v>13685.87</v>
      </c>
      <c r="J15" s="45">
        <v>4422.31</v>
      </c>
      <c r="K15" s="45">
        <v>27410.8</v>
      </c>
      <c r="L15" s="45">
        <v>12199.72</v>
      </c>
      <c r="M15" s="45">
        <v>12199.72</v>
      </c>
      <c r="N15" s="45">
        <v>12199.72</v>
      </c>
      <c r="O15" s="45">
        <v>12199.72</v>
      </c>
      <c r="P15" s="45">
        <v>12199.72</v>
      </c>
      <c r="Q15" s="45">
        <v>12199.72</v>
      </c>
      <c r="R15" s="45">
        <v>12743.72</v>
      </c>
      <c r="S15" s="45">
        <f>86+1379+221+9548+1527.68</f>
        <v>12761.68</v>
      </c>
      <c r="T15" s="53">
        <f>12972.68</f>
        <v>12972.68</v>
      </c>
      <c r="U15" s="53">
        <f t="shared" si="0"/>
        <v>157195.37999999998</v>
      </c>
      <c r="V15" s="45">
        <f t="shared" si="1"/>
        <v>1877025.62</v>
      </c>
    </row>
    <row r="16" spans="1:22" s="41" customFormat="1" ht="16.5">
      <c r="A16" s="80">
        <v>2.2</v>
      </c>
      <c r="B16" s="80" t="s">
        <v>45</v>
      </c>
      <c r="C16" s="45">
        <v>2000000</v>
      </c>
      <c r="D16" s="45"/>
      <c r="E16" s="45">
        <v>0</v>
      </c>
      <c r="F16" s="45">
        <v>0</v>
      </c>
      <c r="G16" s="45">
        <v>0</v>
      </c>
      <c r="H16" s="45">
        <f t="shared" si="2"/>
        <v>2000000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3"/>
      <c r="U16" s="53">
        <f t="shared" si="0"/>
        <v>0</v>
      </c>
      <c r="V16" s="45">
        <f t="shared" si="1"/>
        <v>2000000</v>
      </c>
    </row>
    <row r="17" spans="1:22" s="41" customFormat="1" ht="16.5">
      <c r="A17" s="79">
        <v>2.3</v>
      </c>
      <c r="B17" s="45" t="s">
        <v>39</v>
      </c>
      <c r="C17" s="45">
        <v>10000000</v>
      </c>
      <c r="D17" s="45"/>
      <c r="E17" s="45">
        <v>0</v>
      </c>
      <c r="F17" s="45">
        <v>0</v>
      </c>
      <c r="G17" s="45">
        <v>0</v>
      </c>
      <c r="H17" s="45">
        <f t="shared" si="2"/>
        <v>10000000</v>
      </c>
      <c r="I17" s="45">
        <v>0</v>
      </c>
      <c r="J17" s="45">
        <v>0</v>
      </c>
      <c r="K17" s="45">
        <v>485000</v>
      </c>
      <c r="L17" s="45">
        <v>970000</v>
      </c>
      <c r="M17" s="45">
        <v>0</v>
      </c>
      <c r="N17" s="45">
        <v>970000</v>
      </c>
      <c r="O17" s="45">
        <v>485000</v>
      </c>
      <c r="P17" s="45">
        <v>485000</v>
      </c>
      <c r="Q17" s="45">
        <v>485000</v>
      </c>
      <c r="R17" s="45">
        <v>485000</v>
      </c>
      <c r="S17" s="45">
        <v>485000</v>
      </c>
      <c r="T17" s="53">
        <v>485000</v>
      </c>
      <c r="U17" s="53">
        <f t="shared" si="0"/>
        <v>5335000</v>
      </c>
      <c r="V17" s="45">
        <f t="shared" si="1"/>
        <v>4665000</v>
      </c>
    </row>
    <row r="18" spans="1:22" s="41" customFormat="1" ht="16.5">
      <c r="A18" s="79">
        <v>3</v>
      </c>
      <c r="B18" s="45" t="s">
        <v>40</v>
      </c>
      <c r="C18" s="45">
        <v>3135892.75</v>
      </c>
      <c r="D18" s="45"/>
      <c r="E18" s="45">
        <v>0</v>
      </c>
      <c r="F18" s="45">
        <v>0</v>
      </c>
      <c r="G18" s="45">
        <v>0</v>
      </c>
      <c r="H18" s="45">
        <f t="shared" si="2"/>
        <v>3135892.75</v>
      </c>
      <c r="I18" s="45"/>
      <c r="J18" s="45"/>
      <c r="K18" s="45"/>
      <c r="L18" s="45"/>
      <c r="M18" s="45"/>
      <c r="N18" s="45"/>
      <c r="O18" s="45"/>
      <c r="P18" s="45">
        <v>0</v>
      </c>
      <c r="Q18" s="45"/>
      <c r="R18" s="45"/>
      <c r="S18" s="45"/>
      <c r="T18" s="53"/>
      <c r="U18" s="53">
        <f t="shared" si="0"/>
        <v>0</v>
      </c>
      <c r="V18" s="45">
        <f t="shared" si="1"/>
        <v>3135892.75</v>
      </c>
    </row>
    <row r="19" spans="1:22" s="41" customFormat="1" ht="16.5">
      <c r="A19" s="79">
        <v>4</v>
      </c>
      <c r="B19" s="45" t="s">
        <v>44</v>
      </c>
      <c r="C19" s="45">
        <v>16532293</v>
      </c>
      <c r="D19" s="45"/>
      <c r="E19" s="45">
        <v>0</v>
      </c>
      <c r="F19" s="45">
        <v>0</v>
      </c>
      <c r="G19" s="45">
        <v>0</v>
      </c>
      <c r="H19" s="45">
        <f>+C19+D19+F19-E19-G19</f>
        <v>16532293</v>
      </c>
      <c r="I19" s="45"/>
      <c r="J19" s="45"/>
      <c r="K19" s="45"/>
      <c r="L19" s="45"/>
      <c r="M19" s="45"/>
      <c r="N19" s="45"/>
      <c r="O19" s="45"/>
      <c r="P19" s="45">
        <v>306300</v>
      </c>
      <c r="Q19" s="45">
        <v>189000</v>
      </c>
      <c r="R19" s="45">
        <v>250000</v>
      </c>
      <c r="S19" s="45"/>
      <c r="T19" s="53">
        <v>2498280</v>
      </c>
      <c r="U19" s="53">
        <f t="shared" si="0"/>
        <v>3243580</v>
      </c>
      <c r="V19" s="45">
        <f t="shared" si="1"/>
        <v>13288713</v>
      </c>
    </row>
    <row r="20" spans="1:22" s="41" customFormat="1" ht="16.5">
      <c r="A20" s="79">
        <v>5</v>
      </c>
      <c r="B20" s="45" t="s">
        <v>41</v>
      </c>
      <c r="C20" s="45">
        <v>497856</v>
      </c>
      <c r="D20" s="45"/>
      <c r="E20" s="45">
        <v>0</v>
      </c>
      <c r="F20" s="45">
        <v>0</v>
      </c>
      <c r="G20" s="45">
        <v>0</v>
      </c>
      <c r="H20" s="45">
        <f t="shared" si="2"/>
        <v>497856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3"/>
      <c r="U20" s="53">
        <f t="shared" si="0"/>
        <v>0</v>
      </c>
      <c r="V20" s="45">
        <f t="shared" si="1"/>
        <v>497856</v>
      </c>
    </row>
    <row r="21" spans="1:22" s="19" customFormat="1" ht="16.5">
      <c r="A21" s="18"/>
      <c r="B21" s="81" t="s">
        <v>22</v>
      </c>
      <c r="C21" s="35">
        <f aca="true" t="shared" si="3" ref="C21:I21">SUM(C6:C20)</f>
        <v>152221151.75</v>
      </c>
      <c r="D21" s="35">
        <f t="shared" si="3"/>
        <v>19870000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172091151.75</v>
      </c>
      <c r="I21" s="35">
        <f t="shared" si="3"/>
        <v>458712.87</v>
      </c>
      <c r="J21" s="35">
        <f aca="true" t="shared" si="4" ref="J21:Q21">SUM(J6:J20)</f>
        <v>755491.31</v>
      </c>
      <c r="K21" s="35">
        <f t="shared" si="4"/>
        <v>961116.8</v>
      </c>
      <c r="L21" s="35">
        <f t="shared" si="4"/>
        <v>1234468.72</v>
      </c>
      <c r="M21" s="35">
        <f t="shared" si="4"/>
        <v>367168.72</v>
      </c>
      <c r="N21" s="35">
        <f t="shared" si="4"/>
        <v>1337168.72</v>
      </c>
      <c r="O21" s="35">
        <f t="shared" si="4"/>
        <v>6712168.72</v>
      </c>
      <c r="P21" s="35">
        <f t="shared" si="4"/>
        <v>7230268.72</v>
      </c>
      <c r="Q21" s="35">
        <f t="shared" si="4"/>
        <v>7247763.72</v>
      </c>
      <c r="R21" s="35">
        <f>SUM(R6:R20)</f>
        <v>8022667.72</v>
      </c>
      <c r="S21" s="35">
        <f>SUM(S6:S20)</f>
        <v>19012927.68</v>
      </c>
      <c r="T21" s="85">
        <f>SUM(T6:T20)</f>
        <v>42116901.68</v>
      </c>
      <c r="U21" s="85">
        <f>SUM(U6:U20)</f>
        <v>95456825.38</v>
      </c>
      <c r="V21" s="82">
        <f>+H21-U21</f>
        <v>76634326.37</v>
      </c>
    </row>
    <row r="22" spans="1:21" ht="15.75">
      <c r="A22" s="14"/>
      <c r="B22" s="10"/>
      <c r="C22" s="10"/>
      <c r="D22" s="10"/>
      <c r="E22" s="10"/>
      <c r="F22" s="10"/>
      <c r="G22" s="10"/>
      <c r="H22" s="10"/>
      <c r="I22" s="10"/>
      <c r="J22" s="1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61"/>
    </row>
    <row r="23" spans="1:21" ht="16.5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20"/>
      <c r="L23" s="20"/>
      <c r="M23" s="20"/>
      <c r="N23" s="20"/>
      <c r="O23" s="20"/>
      <c r="P23" s="20"/>
      <c r="Q23" s="20"/>
      <c r="R23" s="20"/>
      <c r="S23" s="20"/>
      <c r="T23" s="68"/>
      <c r="U23" s="67"/>
    </row>
    <row r="24" spans="1:21" ht="16.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20"/>
      <c r="L24" s="20"/>
      <c r="M24" s="20"/>
      <c r="N24" s="68"/>
      <c r="O24" s="20"/>
      <c r="P24" s="20"/>
      <c r="Q24" s="20"/>
      <c r="R24" s="20"/>
      <c r="S24" s="20"/>
      <c r="T24" s="68"/>
      <c r="U24" s="67"/>
    </row>
    <row r="25" spans="1:22" ht="16.5">
      <c r="A25" s="14"/>
      <c r="B25" s="10"/>
      <c r="C25" s="10"/>
      <c r="D25" s="10"/>
      <c r="E25" s="10"/>
      <c r="F25" s="10"/>
      <c r="G25" s="10"/>
      <c r="H25" s="10"/>
      <c r="I25" s="10"/>
      <c r="J25" s="10"/>
      <c r="K25" s="20"/>
      <c r="L25" s="20"/>
      <c r="M25" s="20"/>
      <c r="N25" s="20"/>
      <c r="O25" s="20"/>
      <c r="P25" s="20"/>
      <c r="Q25" s="20"/>
      <c r="R25" s="20"/>
      <c r="S25" s="20"/>
      <c r="T25" s="68"/>
      <c r="U25" s="67"/>
      <c r="V25" s="20"/>
    </row>
    <row r="26" spans="1:22" ht="16.5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20"/>
      <c r="L26" s="20"/>
      <c r="M26" s="20"/>
      <c r="N26" s="20"/>
      <c r="O26" s="20"/>
      <c r="P26" s="20"/>
      <c r="Q26" s="20"/>
      <c r="R26" s="68"/>
      <c r="S26" s="67"/>
      <c r="T26" s="69"/>
      <c r="U26" s="69"/>
      <c r="V26" s="69"/>
    </row>
    <row r="27" spans="1:22" ht="16.5">
      <c r="A27" s="5" t="s">
        <v>58</v>
      </c>
      <c r="B27" s="10"/>
      <c r="C27" s="10"/>
      <c r="D27" s="10"/>
      <c r="E27" s="10"/>
      <c r="F27" s="10"/>
      <c r="G27" s="10"/>
      <c r="H27" s="10"/>
      <c r="I27" s="10"/>
      <c r="J27" s="10"/>
      <c r="K27" s="20"/>
      <c r="L27" s="20"/>
      <c r="M27" s="20"/>
      <c r="N27" s="20"/>
      <c r="O27" s="20"/>
      <c r="P27" s="20"/>
      <c r="Q27" s="20"/>
      <c r="R27" s="71"/>
      <c r="S27" s="67"/>
      <c r="T27" s="67"/>
      <c r="U27" s="67"/>
      <c r="V27" s="69"/>
    </row>
    <row r="28" spans="1:22" ht="16.5">
      <c r="A28" s="5" t="s">
        <v>46</v>
      </c>
      <c r="R28" s="71"/>
      <c r="S28" s="71"/>
      <c r="T28" s="67"/>
      <c r="U28" s="67"/>
      <c r="V28" s="69"/>
    </row>
    <row r="29" ht="16.5">
      <c r="A29" s="5" t="s">
        <v>59</v>
      </c>
    </row>
    <row r="30" ht="16.5">
      <c r="A30" s="5"/>
    </row>
    <row r="31" ht="15.75">
      <c r="G31" s="10"/>
    </row>
  </sheetData>
  <sheetProtection/>
  <mergeCells count="10">
    <mergeCell ref="V4:V5"/>
    <mergeCell ref="A1:U1"/>
    <mergeCell ref="A2:U2"/>
    <mergeCell ref="D4:G4"/>
    <mergeCell ref="U4:U5"/>
    <mergeCell ref="H4:H5"/>
    <mergeCell ref="A4:A5"/>
    <mergeCell ref="B4:B5"/>
    <mergeCell ref="C4:C5"/>
    <mergeCell ref="I4:Q4"/>
  </mergeCells>
  <printOptions horizontalCentered="1"/>
  <pageMargins left="0.13" right="0.13" top="0.7480314960629921" bottom="0.7480314960629921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7">
      <selection activeCell="F1" sqref="F1"/>
    </sheetView>
  </sheetViews>
  <sheetFormatPr defaultColWidth="11.00390625" defaultRowHeight="15.75"/>
  <cols>
    <col min="1" max="1" width="8.00390625" style="0" customWidth="1"/>
    <col min="2" max="2" width="10.00390625" style="0" customWidth="1"/>
    <col min="3" max="3" width="8.625" style="0" customWidth="1"/>
    <col min="4" max="4" width="29.125" style="0" customWidth="1"/>
    <col min="5" max="5" width="7.50390625" style="0" customWidth="1"/>
    <col min="6" max="6" width="17.875" style="60" customWidth="1"/>
    <col min="7" max="7" width="14.625" style="0" customWidth="1"/>
    <col min="8" max="8" width="9.75390625" style="4" customWidth="1"/>
    <col min="9" max="9" width="9.375" style="4" customWidth="1"/>
    <col min="10" max="11" width="7.00390625" style="0" customWidth="1"/>
  </cols>
  <sheetData>
    <row r="1" ht="9" customHeight="1"/>
    <row r="2" spans="1:13" ht="24.75" customHeight="1">
      <c r="A2" s="116" t="s">
        <v>150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5"/>
      <c r="M2" s="25"/>
    </row>
    <row r="3" ht="23.25" customHeight="1"/>
    <row r="4" spans="1:11" ht="48.75" customHeight="1">
      <c r="A4" s="46" t="s">
        <v>47</v>
      </c>
      <c r="B4" s="86" t="s">
        <v>48</v>
      </c>
      <c r="C4" s="86" t="s">
        <v>49</v>
      </c>
      <c r="D4" s="86" t="s">
        <v>50</v>
      </c>
      <c r="E4" s="86" t="s">
        <v>51</v>
      </c>
      <c r="F4" s="86" t="s">
        <v>52</v>
      </c>
      <c r="G4" s="86" t="s">
        <v>53</v>
      </c>
      <c r="H4" s="48" t="s">
        <v>54</v>
      </c>
      <c r="I4" s="48" t="s">
        <v>55</v>
      </c>
      <c r="J4" s="86" t="s">
        <v>56</v>
      </c>
      <c r="K4" s="86" t="s">
        <v>57</v>
      </c>
    </row>
    <row r="5" spans="1:11" ht="27">
      <c r="A5" s="49" t="s">
        <v>75</v>
      </c>
      <c r="B5" s="50" t="s">
        <v>76</v>
      </c>
      <c r="C5" s="51" t="s">
        <v>77</v>
      </c>
      <c r="D5" s="51" t="s">
        <v>78</v>
      </c>
      <c r="E5" s="52">
        <v>891410828</v>
      </c>
      <c r="F5" s="47" t="s">
        <v>79</v>
      </c>
      <c r="G5" s="55" t="s">
        <v>80</v>
      </c>
      <c r="H5" s="53">
        <v>564018</v>
      </c>
      <c r="I5" s="53">
        <f>+H5</f>
        <v>564018</v>
      </c>
      <c r="J5" s="53">
        <f>+H5-I5</f>
        <v>0</v>
      </c>
      <c r="K5" s="54">
        <v>41944</v>
      </c>
    </row>
    <row r="6" spans="1:11" ht="26.25">
      <c r="A6" s="49" t="s">
        <v>81</v>
      </c>
      <c r="B6" s="50" t="s">
        <v>76</v>
      </c>
      <c r="C6" s="51" t="s">
        <v>77</v>
      </c>
      <c r="D6" s="51" t="s">
        <v>82</v>
      </c>
      <c r="E6" s="52">
        <v>900059238</v>
      </c>
      <c r="F6" s="47" t="s">
        <v>83</v>
      </c>
      <c r="G6" s="55" t="s">
        <v>80</v>
      </c>
      <c r="H6" s="53">
        <v>228150</v>
      </c>
      <c r="I6" s="53">
        <v>228150</v>
      </c>
      <c r="J6" s="53">
        <f aca="true" t="shared" si="0" ref="J6:J29">+H6-I6</f>
        <v>0</v>
      </c>
      <c r="K6" s="54">
        <v>41954</v>
      </c>
    </row>
    <row r="7" spans="1:11" ht="25.5">
      <c r="A7" s="49" t="s">
        <v>81</v>
      </c>
      <c r="B7" s="50" t="s">
        <v>76</v>
      </c>
      <c r="C7" s="51" t="s">
        <v>77</v>
      </c>
      <c r="D7" s="51" t="s">
        <v>84</v>
      </c>
      <c r="E7" s="52">
        <v>900059238</v>
      </c>
      <c r="F7" s="47" t="s">
        <v>83</v>
      </c>
      <c r="G7" s="55" t="s">
        <v>85</v>
      </c>
      <c r="H7" s="53">
        <f>4309914+689586</f>
        <v>4999500</v>
      </c>
      <c r="I7" s="53">
        <f>+H7</f>
        <v>4999500</v>
      </c>
      <c r="J7" s="53">
        <f t="shared" si="0"/>
        <v>0</v>
      </c>
      <c r="K7" s="54">
        <v>41954</v>
      </c>
    </row>
    <row r="8" spans="1:11" ht="27">
      <c r="A8" s="49" t="s">
        <v>86</v>
      </c>
      <c r="B8" s="50" t="s">
        <v>76</v>
      </c>
      <c r="C8" s="51" t="s">
        <v>77</v>
      </c>
      <c r="D8" s="51" t="s">
        <v>78</v>
      </c>
      <c r="E8" s="52">
        <v>891410828</v>
      </c>
      <c r="F8" s="47" t="s">
        <v>79</v>
      </c>
      <c r="G8" s="55" t="s">
        <v>80</v>
      </c>
      <c r="H8" s="53">
        <v>223339</v>
      </c>
      <c r="I8" s="53">
        <f>+H8</f>
        <v>223339</v>
      </c>
      <c r="J8" s="53">
        <f t="shared" si="0"/>
        <v>0</v>
      </c>
      <c r="K8" s="54">
        <v>41964</v>
      </c>
    </row>
    <row r="9" spans="1:11" ht="26.25">
      <c r="A9" s="49" t="s">
        <v>87</v>
      </c>
      <c r="B9" s="50" t="s">
        <v>76</v>
      </c>
      <c r="C9" s="51" t="s">
        <v>77</v>
      </c>
      <c r="D9" s="51" t="s">
        <v>88</v>
      </c>
      <c r="E9" s="52">
        <v>2970873</v>
      </c>
      <c r="F9" s="47" t="s">
        <v>89</v>
      </c>
      <c r="G9" s="55" t="s">
        <v>80</v>
      </c>
      <c r="H9" s="53">
        <v>300000</v>
      </c>
      <c r="I9" s="53">
        <v>300000</v>
      </c>
      <c r="J9" s="53">
        <f t="shared" si="0"/>
        <v>0</v>
      </c>
      <c r="K9" s="54">
        <v>41969</v>
      </c>
    </row>
    <row r="10" spans="1:11" ht="26.25">
      <c r="A10" s="49" t="s">
        <v>90</v>
      </c>
      <c r="B10" s="50" t="s">
        <v>76</v>
      </c>
      <c r="C10" s="51" t="s">
        <v>77</v>
      </c>
      <c r="D10" s="51" t="s">
        <v>91</v>
      </c>
      <c r="E10" s="52">
        <v>18610672</v>
      </c>
      <c r="F10" s="47" t="s">
        <v>92</v>
      </c>
      <c r="G10" s="55" t="s">
        <v>93</v>
      </c>
      <c r="H10" s="53">
        <v>11940000</v>
      </c>
      <c r="I10" s="53">
        <v>11940000</v>
      </c>
      <c r="J10" s="53">
        <f t="shared" si="0"/>
        <v>0</v>
      </c>
      <c r="K10" s="54">
        <v>41971</v>
      </c>
    </row>
    <row r="11" spans="1:11" ht="40.5">
      <c r="A11" s="49" t="s">
        <v>94</v>
      </c>
      <c r="B11" s="50" t="s">
        <v>95</v>
      </c>
      <c r="C11" s="51" t="s">
        <v>77</v>
      </c>
      <c r="D11" s="51" t="s">
        <v>96</v>
      </c>
      <c r="E11" s="52">
        <v>30327751</v>
      </c>
      <c r="F11" s="47" t="s">
        <v>97</v>
      </c>
      <c r="G11" s="55" t="s">
        <v>98</v>
      </c>
      <c r="H11" s="53">
        <v>343780</v>
      </c>
      <c r="I11" s="53">
        <f>+H11</f>
        <v>343780</v>
      </c>
      <c r="J11" s="53">
        <f>+H11-I11</f>
        <v>0</v>
      </c>
      <c r="K11" s="54">
        <v>41974</v>
      </c>
    </row>
    <row r="12" spans="1:11" ht="40.5">
      <c r="A12" s="49" t="s">
        <v>99</v>
      </c>
      <c r="B12" s="50" t="s">
        <v>95</v>
      </c>
      <c r="C12" s="51" t="s">
        <v>77</v>
      </c>
      <c r="D12" s="51" t="s">
        <v>100</v>
      </c>
      <c r="E12" s="52">
        <v>10022970</v>
      </c>
      <c r="F12" s="47" t="s">
        <v>101</v>
      </c>
      <c r="G12" s="55" t="s">
        <v>102</v>
      </c>
      <c r="H12" s="53">
        <v>2500000</v>
      </c>
      <c r="I12" s="53">
        <f>+H12</f>
        <v>2500000</v>
      </c>
      <c r="J12" s="53">
        <f>+H12-I12</f>
        <v>0</v>
      </c>
      <c r="K12" s="54">
        <v>41974</v>
      </c>
    </row>
    <row r="13" spans="1:11" ht="40.5">
      <c r="A13" s="49" t="s">
        <v>103</v>
      </c>
      <c r="B13" s="50" t="s">
        <v>95</v>
      </c>
      <c r="C13" s="51" t="s">
        <v>77</v>
      </c>
      <c r="D13" s="51" t="s">
        <v>104</v>
      </c>
      <c r="E13" s="52">
        <v>10021727</v>
      </c>
      <c r="F13" s="47" t="s">
        <v>105</v>
      </c>
      <c r="G13" s="55" t="s">
        <v>102</v>
      </c>
      <c r="H13" s="53">
        <v>1134000</v>
      </c>
      <c r="I13" s="53">
        <f>+H13</f>
        <v>1134000</v>
      </c>
      <c r="J13" s="53">
        <f>+H13-I13</f>
        <v>0</v>
      </c>
      <c r="K13" s="54">
        <v>41982</v>
      </c>
    </row>
    <row r="14" spans="1:11" ht="40.5">
      <c r="A14" s="49" t="s">
        <v>106</v>
      </c>
      <c r="B14" s="50" t="s">
        <v>95</v>
      </c>
      <c r="C14" s="51" t="s">
        <v>77</v>
      </c>
      <c r="D14" s="51" t="s">
        <v>107</v>
      </c>
      <c r="E14" s="52">
        <v>10109857</v>
      </c>
      <c r="F14" s="47" t="s">
        <v>108</v>
      </c>
      <c r="G14" s="55" t="s">
        <v>102</v>
      </c>
      <c r="H14" s="53">
        <v>1340000</v>
      </c>
      <c r="I14" s="53">
        <f>+H14</f>
        <v>1340000</v>
      </c>
      <c r="J14" s="53">
        <f>+H14-I14</f>
        <v>0</v>
      </c>
      <c r="K14" s="54">
        <v>41982</v>
      </c>
    </row>
    <row r="15" spans="1:11" ht="27">
      <c r="A15" s="49" t="s">
        <v>109</v>
      </c>
      <c r="B15" s="50" t="s">
        <v>76</v>
      </c>
      <c r="C15" s="51" t="s">
        <v>77</v>
      </c>
      <c r="D15" s="51" t="s">
        <v>110</v>
      </c>
      <c r="E15" s="52">
        <v>10031929</v>
      </c>
      <c r="F15" s="47" t="s">
        <v>111</v>
      </c>
      <c r="G15" s="55" t="s">
        <v>98</v>
      </c>
      <c r="H15" s="53">
        <v>1371500</v>
      </c>
      <c r="I15" s="53">
        <f aca="true" t="shared" si="1" ref="I15:I27">+H15</f>
        <v>1371500</v>
      </c>
      <c r="J15" s="53">
        <f t="shared" si="0"/>
        <v>0</v>
      </c>
      <c r="K15" s="54">
        <v>41982</v>
      </c>
    </row>
    <row r="16" spans="1:11" ht="26.25">
      <c r="A16" s="49" t="s">
        <v>112</v>
      </c>
      <c r="B16" s="50" t="s">
        <v>76</v>
      </c>
      <c r="C16" s="51" t="s">
        <v>77</v>
      </c>
      <c r="D16" s="51" t="s">
        <v>113</v>
      </c>
      <c r="E16" s="52">
        <v>42126052</v>
      </c>
      <c r="F16" s="47" t="s">
        <v>114</v>
      </c>
      <c r="G16" s="55" t="s">
        <v>93</v>
      </c>
      <c r="H16" s="53">
        <f>6062000-H17</f>
        <v>5683005</v>
      </c>
      <c r="I16" s="53">
        <f aca="true" t="shared" si="2" ref="I16:I21">+H16</f>
        <v>5683005</v>
      </c>
      <c r="J16" s="53">
        <f t="shared" si="0"/>
        <v>0</v>
      </c>
      <c r="K16" s="54">
        <v>41982</v>
      </c>
    </row>
    <row r="17" spans="1:11" ht="27">
      <c r="A17" s="49" t="s">
        <v>112</v>
      </c>
      <c r="B17" s="50" t="s">
        <v>76</v>
      </c>
      <c r="C17" s="51" t="s">
        <v>77</v>
      </c>
      <c r="D17" s="51" t="s">
        <v>115</v>
      </c>
      <c r="E17" s="52">
        <v>42126052</v>
      </c>
      <c r="F17" s="47" t="s">
        <v>114</v>
      </c>
      <c r="G17" s="55" t="s">
        <v>80</v>
      </c>
      <c r="H17" s="53">
        <v>378995</v>
      </c>
      <c r="I17" s="53">
        <f t="shared" si="2"/>
        <v>378995</v>
      </c>
      <c r="J17" s="53">
        <f t="shared" si="0"/>
        <v>0</v>
      </c>
      <c r="K17" s="54">
        <v>41982</v>
      </c>
    </row>
    <row r="18" spans="1:11" ht="27">
      <c r="A18" s="49" t="s">
        <v>116</v>
      </c>
      <c r="B18" s="50" t="s">
        <v>76</v>
      </c>
      <c r="C18" s="51" t="s">
        <v>77</v>
      </c>
      <c r="D18" s="51" t="s">
        <v>117</v>
      </c>
      <c r="E18" s="52">
        <v>30297280</v>
      </c>
      <c r="F18" s="47" t="s">
        <v>118</v>
      </c>
      <c r="G18" s="55" t="s">
        <v>80</v>
      </c>
      <c r="H18" s="53">
        <v>2161500</v>
      </c>
      <c r="I18" s="53">
        <f t="shared" si="2"/>
        <v>2161500</v>
      </c>
      <c r="J18" s="53">
        <f t="shared" si="0"/>
        <v>0</v>
      </c>
      <c r="K18" s="54">
        <v>41982</v>
      </c>
    </row>
    <row r="19" spans="1:11" ht="27">
      <c r="A19" s="49" t="s">
        <v>119</v>
      </c>
      <c r="B19" s="50" t="s">
        <v>76</v>
      </c>
      <c r="C19" s="51" t="s">
        <v>77</v>
      </c>
      <c r="D19" s="51" t="s">
        <v>120</v>
      </c>
      <c r="E19" s="52">
        <v>42059433</v>
      </c>
      <c r="F19" s="47" t="s">
        <v>121</v>
      </c>
      <c r="G19" s="55" t="s">
        <v>80</v>
      </c>
      <c r="H19" s="53">
        <v>7369000</v>
      </c>
      <c r="I19" s="53">
        <f t="shared" si="2"/>
        <v>7369000</v>
      </c>
      <c r="J19" s="53">
        <f t="shared" si="0"/>
        <v>0</v>
      </c>
      <c r="K19" s="54">
        <v>41982</v>
      </c>
    </row>
    <row r="20" spans="1:11" ht="27">
      <c r="A20" s="49" t="s">
        <v>122</v>
      </c>
      <c r="B20" s="50" t="s">
        <v>76</v>
      </c>
      <c r="C20" s="51" t="s">
        <v>77</v>
      </c>
      <c r="D20" s="51" t="s">
        <v>123</v>
      </c>
      <c r="E20" s="52">
        <v>10003631</v>
      </c>
      <c r="F20" s="47" t="s">
        <v>124</v>
      </c>
      <c r="G20" s="55" t="s">
        <v>93</v>
      </c>
      <c r="H20" s="53">
        <v>1050000</v>
      </c>
      <c r="I20" s="53">
        <f t="shared" si="2"/>
        <v>1050000</v>
      </c>
      <c r="J20" s="53">
        <f t="shared" si="0"/>
        <v>0</v>
      </c>
      <c r="K20" s="54">
        <v>41982</v>
      </c>
    </row>
    <row r="21" spans="1:11" ht="26.25">
      <c r="A21" s="49" t="s">
        <v>122</v>
      </c>
      <c r="B21" s="50" t="s">
        <v>76</v>
      </c>
      <c r="C21" s="51" t="s">
        <v>77</v>
      </c>
      <c r="D21" s="51" t="s">
        <v>125</v>
      </c>
      <c r="E21" s="52">
        <v>10003631</v>
      </c>
      <c r="F21" s="47" t="s">
        <v>124</v>
      </c>
      <c r="G21" s="55" t="s">
        <v>80</v>
      </c>
      <c r="H21" s="53">
        <f>300000+150000</f>
        <v>450000</v>
      </c>
      <c r="I21" s="53">
        <f t="shared" si="2"/>
        <v>450000</v>
      </c>
      <c r="J21" s="53">
        <f t="shared" si="0"/>
        <v>0</v>
      </c>
      <c r="K21" s="54">
        <v>41982</v>
      </c>
    </row>
    <row r="22" spans="1:11" ht="27">
      <c r="A22" s="49" t="s">
        <v>126</v>
      </c>
      <c r="B22" s="50" t="s">
        <v>76</v>
      </c>
      <c r="C22" s="51" t="s">
        <v>77</v>
      </c>
      <c r="D22" s="51" t="s">
        <v>127</v>
      </c>
      <c r="E22" s="52">
        <v>1088316162</v>
      </c>
      <c r="F22" s="47" t="s">
        <v>128</v>
      </c>
      <c r="G22" s="55" t="s">
        <v>93</v>
      </c>
      <c r="H22" s="53">
        <v>1742000</v>
      </c>
      <c r="I22" s="53">
        <f t="shared" si="1"/>
        <v>1742000</v>
      </c>
      <c r="J22" s="53">
        <f t="shared" si="0"/>
        <v>0</v>
      </c>
      <c r="K22" s="54">
        <v>41982</v>
      </c>
    </row>
    <row r="23" spans="1:11" ht="26.25">
      <c r="A23" s="49" t="s">
        <v>129</v>
      </c>
      <c r="B23" s="50" t="s">
        <v>76</v>
      </c>
      <c r="C23" s="51" t="s">
        <v>77</v>
      </c>
      <c r="D23" s="51" t="s">
        <v>82</v>
      </c>
      <c r="E23" s="52">
        <v>42104136</v>
      </c>
      <c r="F23" s="47" t="s">
        <v>130</v>
      </c>
      <c r="G23" s="55" t="s">
        <v>80</v>
      </c>
      <c r="H23" s="53">
        <v>386000</v>
      </c>
      <c r="I23" s="53">
        <f t="shared" si="1"/>
        <v>386000</v>
      </c>
      <c r="J23" s="53">
        <f t="shared" si="0"/>
        <v>0</v>
      </c>
      <c r="K23" s="54">
        <v>41983</v>
      </c>
    </row>
    <row r="24" spans="1:11" ht="39">
      <c r="A24" s="49" t="s">
        <v>131</v>
      </c>
      <c r="B24" s="50" t="s">
        <v>76</v>
      </c>
      <c r="C24" s="51" t="s">
        <v>77</v>
      </c>
      <c r="D24" s="51" t="s">
        <v>132</v>
      </c>
      <c r="E24" s="52">
        <v>10013512</v>
      </c>
      <c r="F24" s="47" t="s">
        <v>133</v>
      </c>
      <c r="G24" s="55" t="s">
        <v>134</v>
      </c>
      <c r="H24" s="53">
        <v>1704000</v>
      </c>
      <c r="I24" s="53">
        <f t="shared" si="1"/>
        <v>1704000</v>
      </c>
      <c r="J24" s="53">
        <f t="shared" si="0"/>
        <v>0</v>
      </c>
      <c r="K24" s="54">
        <v>41983</v>
      </c>
    </row>
    <row r="25" spans="1:11" ht="27">
      <c r="A25" s="49" t="s">
        <v>135</v>
      </c>
      <c r="B25" s="50" t="s">
        <v>76</v>
      </c>
      <c r="C25" s="51" t="s">
        <v>77</v>
      </c>
      <c r="D25" s="51" t="s">
        <v>136</v>
      </c>
      <c r="E25" s="52">
        <v>900520210</v>
      </c>
      <c r="F25" s="47" t="s">
        <v>137</v>
      </c>
      <c r="G25" s="55" t="s">
        <v>93</v>
      </c>
      <c r="H25" s="53">
        <v>1896000</v>
      </c>
      <c r="I25" s="53">
        <f t="shared" si="1"/>
        <v>1896000</v>
      </c>
      <c r="J25" s="53">
        <f t="shared" si="0"/>
        <v>0</v>
      </c>
      <c r="K25" s="54">
        <v>41983</v>
      </c>
    </row>
    <row r="26" spans="1:11" ht="26.25">
      <c r="A26" s="49" t="s">
        <v>138</v>
      </c>
      <c r="B26" s="50" t="s">
        <v>76</v>
      </c>
      <c r="C26" s="51" t="s">
        <v>77</v>
      </c>
      <c r="D26" s="51" t="s">
        <v>139</v>
      </c>
      <c r="E26" s="52">
        <v>816006677</v>
      </c>
      <c r="F26" s="47" t="s">
        <v>140</v>
      </c>
      <c r="G26" s="55" t="s">
        <v>80</v>
      </c>
      <c r="H26" s="53">
        <v>1443542</v>
      </c>
      <c r="I26" s="53">
        <f>+H26</f>
        <v>1443542</v>
      </c>
      <c r="J26" s="53">
        <f t="shared" si="0"/>
        <v>0</v>
      </c>
      <c r="K26" s="54">
        <v>41983</v>
      </c>
    </row>
    <row r="27" spans="1:11" ht="26.25">
      <c r="A27" s="49" t="s">
        <v>141</v>
      </c>
      <c r="B27" s="50" t="s">
        <v>76</v>
      </c>
      <c r="C27" s="51" t="s">
        <v>77</v>
      </c>
      <c r="D27" s="51" t="s">
        <v>142</v>
      </c>
      <c r="E27" s="52">
        <v>816008150</v>
      </c>
      <c r="F27" s="47" t="s">
        <v>143</v>
      </c>
      <c r="G27" s="55" t="s">
        <v>93</v>
      </c>
      <c r="H27" s="53">
        <v>2964000</v>
      </c>
      <c r="I27" s="53">
        <f t="shared" si="1"/>
        <v>2964000</v>
      </c>
      <c r="J27" s="53">
        <f t="shared" si="0"/>
        <v>0</v>
      </c>
      <c r="K27" s="54">
        <v>41984</v>
      </c>
    </row>
    <row r="28" spans="1:11" ht="39">
      <c r="A28" s="49" t="s">
        <v>144</v>
      </c>
      <c r="B28" s="50" t="s">
        <v>76</v>
      </c>
      <c r="C28" s="51" t="s">
        <v>145</v>
      </c>
      <c r="D28" s="51" t="s">
        <v>146</v>
      </c>
      <c r="E28" s="52">
        <v>42126052</v>
      </c>
      <c r="F28" s="47" t="s">
        <v>114</v>
      </c>
      <c r="G28" s="55" t="s">
        <v>134</v>
      </c>
      <c r="H28" s="53">
        <v>794280</v>
      </c>
      <c r="I28" s="53">
        <f>+H28</f>
        <v>794280</v>
      </c>
      <c r="J28" s="53">
        <f t="shared" si="0"/>
        <v>0</v>
      </c>
      <c r="K28" s="54">
        <v>41984</v>
      </c>
    </row>
    <row r="29" spans="1:11" ht="26.25">
      <c r="A29" s="49" t="s">
        <v>147</v>
      </c>
      <c r="B29" s="50" t="s">
        <v>76</v>
      </c>
      <c r="C29" s="51" t="s">
        <v>77</v>
      </c>
      <c r="D29" s="51" t="s">
        <v>148</v>
      </c>
      <c r="E29" s="52">
        <v>10029697</v>
      </c>
      <c r="F29" s="47" t="s">
        <v>149</v>
      </c>
      <c r="G29" s="55" t="s">
        <v>80</v>
      </c>
      <c r="H29" s="53">
        <v>1640400</v>
      </c>
      <c r="I29" s="53">
        <f>+H29</f>
        <v>1640400</v>
      </c>
      <c r="J29" s="53">
        <f t="shared" si="0"/>
        <v>0</v>
      </c>
      <c r="K29" s="54">
        <v>41985</v>
      </c>
    </row>
    <row r="30" spans="1:11" ht="27.75" customHeight="1">
      <c r="A30" s="60"/>
      <c r="B30" s="60"/>
      <c r="C30" s="60"/>
      <c r="D30" s="60"/>
      <c r="E30" s="60"/>
      <c r="G30" s="60"/>
      <c r="H30" s="22"/>
      <c r="I30" s="22"/>
      <c r="J30" s="60"/>
      <c r="K30" s="60"/>
    </row>
    <row r="31" ht="32.25" customHeight="1"/>
    <row r="32" spans="1:3" ht="16.5">
      <c r="A32" s="58" t="s">
        <v>58</v>
      </c>
      <c r="B32" s="59"/>
      <c r="C32" s="59"/>
    </row>
    <row r="33" spans="1:3" ht="16.5">
      <c r="A33" s="58" t="s">
        <v>46</v>
      </c>
      <c r="B33" s="59"/>
      <c r="C33" s="59"/>
    </row>
    <row r="34" spans="1:3" ht="16.5">
      <c r="A34" s="58" t="s">
        <v>59</v>
      </c>
      <c r="B34" s="59"/>
      <c r="C34" s="59"/>
    </row>
    <row r="54" spans="2:6" ht="15.75">
      <c r="B54" s="56"/>
      <c r="C54" s="57"/>
      <c r="D54" s="57"/>
      <c r="E54" s="57"/>
      <c r="F54" s="64"/>
    </row>
  </sheetData>
  <sheetProtection/>
  <mergeCells count="1">
    <mergeCell ref="A2:K2"/>
  </mergeCells>
  <printOptions/>
  <pageMargins left="0.15" right="0.14" top="0.15748031496062992" bottom="0.1968503937007874" header="0.11811023622047245" footer="0.15748031496062992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Aristóteles</dc:creator>
  <cp:keywords/>
  <dc:description/>
  <cp:lastModifiedBy>USUARIO</cp:lastModifiedBy>
  <cp:lastPrinted>2015-01-08T15:44:34Z</cp:lastPrinted>
  <dcterms:created xsi:type="dcterms:W3CDTF">2013-05-14T20:16:04Z</dcterms:created>
  <dcterms:modified xsi:type="dcterms:W3CDTF">2015-03-17T16:36:04Z</dcterms:modified>
  <cp:category/>
  <cp:version/>
  <cp:contentType/>
  <cp:contentStatus/>
</cp:coreProperties>
</file>